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<sst xmlns="http://schemas.openxmlformats.org/spreadsheetml/2006/main" count="77" uniqueCount="50">
  <si>
    <t>Улица</t>
  </si>
  <si>
    <t>Дом</t>
  </si>
  <si>
    <t>Живет</t>
  </si>
  <si>
    <t>Прописано</t>
  </si>
  <si>
    <t>Александровка (УД)</t>
  </si>
  <si>
    <t xml:space="preserve">  1</t>
  </si>
  <si>
    <t xml:space="preserve">  5</t>
  </si>
  <si>
    <t xml:space="preserve">  7</t>
  </si>
  <si>
    <t>Баскакова ул.(УД)</t>
  </si>
  <si>
    <t xml:space="preserve">  9</t>
  </si>
  <si>
    <t xml:space="preserve"> 11</t>
  </si>
  <si>
    <t xml:space="preserve"> 14</t>
  </si>
  <si>
    <t>Васильковского ул.(У</t>
  </si>
  <si>
    <t>Ленина проспект(УД)</t>
  </si>
  <si>
    <t xml:space="preserve"> 32</t>
  </si>
  <si>
    <t xml:space="preserve"> 38</t>
  </si>
  <si>
    <t>Учебная ул.(УД)</t>
  </si>
  <si>
    <t xml:space="preserve"> 13</t>
  </si>
  <si>
    <t xml:space="preserve"> 15</t>
  </si>
  <si>
    <t xml:space="preserve"> 15a</t>
  </si>
  <si>
    <t xml:space="preserve"> 17</t>
  </si>
  <si>
    <t xml:space="preserve"> 21</t>
  </si>
  <si>
    <t>S по дому</t>
  </si>
  <si>
    <t>ГВС сумма на дом</t>
  </si>
  <si>
    <t>Лестничные клетки</t>
  </si>
  <si>
    <t>Сумма на ОДН ХВС</t>
  </si>
  <si>
    <t>Сумма на ОДН ГВС</t>
  </si>
  <si>
    <t xml:space="preserve">  НОРМА ХВС    1м3 на 1 чел. без ИПУ</t>
  </si>
  <si>
    <t xml:space="preserve"> НОРМА ГВС       1м3 на 1 чел. без ИПУ</t>
  </si>
  <si>
    <t xml:space="preserve"> ХВС сумма по дому </t>
  </si>
  <si>
    <t xml:space="preserve">  2</t>
  </si>
  <si>
    <t>норма</t>
  </si>
  <si>
    <t>стоимость 1 м3 ГВС</t>
  </si>
  <si>
    <t>ИПУ холодной воды (м3)</t>
  </si>
  <si>
    <t>ИПУ горячей воды (м3)</t>
  </si>
  <si>
    <t>ОДПУ 
ХВС (Т)</t>
  </si>
  <si>
    <t>ОДПУ 
ГВС Г/кал</t>
  </si>
  <si>
    <t>ОДН 
ГВС и ХВС  на 1м2 S квартирыры</t>
  </si>
  <si>
    <t>Живет с ИПУ</t>
  </si>
  <si>
    <t>Живет без ИПУ</t>
  </si>
  <si>
    <t>К уплате ХВС</t>
  </si>
  <si>
    <t>К уплате ГВС</t>
  </si>
  <si>
    <t>РАСЧЕТ КОММУНАЛЬНЫХ УСЛУГ ПО ГВС И ХВС в многоквартирных домах, 
находящихся на обслуживании в ООО УК ЖКХ "Управдом"</t>
  </si>
  <si>
    <t>за</t>
  </si>
  <si>
    <t xml:space="preserve">  1a</t>
  </si>
  <si>
    <t xml:space="preserve">  1б</t>
  </si>
  <si>
    <t xml:space="preserve">  3</t>
  </si>
  <si>
    <t>Карачарово (Д.)</t>
  </si>
  <si>
    <t>-</t>
  </si>
  <si>
    <t>январь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</si>
</sst>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0"/>
    <numFmt numFmtId="169" formatCode="#0.00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name val="Arial Cyr"/>
      <family val="0"/>
    </font>
    <font>
      <b/>
      <sz val="9"/>
      <color indexed="10"/>
      <name val="Calibri"/>
      <family val="2"/>
    </font>
    <font>
      <i/>
      <sz val="10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0" xfId="87" applyFont="1" applyFill="1" applyBorder="1" applyAlignment="1">
      <alignment horizontal="center" vertical="center" wrapText="1"/>
      <protection/>
    </xf>
    <xf numFmtId="0" fontId="2" fillId="0" borderId="10" xfId="258" applyNumberFormat="1" applyFont="1" applyFill="1" applyBorder="1" applyAlignment="1">
      <alignment horizontal="center" vertical="center" wrapText="1"/>
      <protection/>
    </xf>
    <xf numFmtId="0" fontId="2" fillId="0" borderId="10" xfId="257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87" applyFont="1" applyFill="1" applyBorder="1" applyAlignment="1">
      <alignment horizontal="center" vertical="center" wrapText="1"/>
      <protection/>
    </xf>
    <xf numFmtId="0" fontId="20" fillId="0" borderId="10" xfId="87" applyFont="1" applyFill="1" applyBorder="1" applyAlignment="1">
      <alignment horizontal="center" wrapText="1"/>
      <protection/>
    </xf>
    <xf numFmtId="0" fontId="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0" borderId="10" xfId="232" applyFont="1" applyFill="1" applyBorder="1" applyAlignment="1">
      <alignment horizontal="left"/>
      <protection/>
    </xf>
    <xf numFmtId="0" fontId="21" fillId="0" borderId="11" xfId="232" applyFont="1" applyFill="1" applyBorder="1" applyAlignment="1">
      <alignment horizontal="center"/>
      <protection/>
    </xf>
    <xf numFmtId="1" fontId="21" fillId="0" borderId="12" xfId="64" applyNumberFormat="1" applyFont="1" applyFill="1" applyBorder="1" applyAlignment="1" applyProtection="1">
      <alignment horizontal="right" shrinkToFit="1"/>
      <protection/>
    </xf>
    <xf numFmtId="0" fontId="22" fillId="0" borderId="10" xfId="0" applyNumberFormat="1" applyFont="1" applyFill="1" applyBorder="1" applyAlignment="1">
      <alignment horizontal="center"/>
    </xf>
    <xf numFmtId="2" fontId="21" fillId="0" borderId="12" xfId="64" applyNumberFormat="1" applyFont="1" applyFill="1" applyBorder="1" applyAlignment="1" applyProtection="1">
      <alignment horizontal="right" shrinkToFit="1"/>
      <protection/>
    </xf>
    <xf numFmtId="4" fontId="23" fillId="0" borderId="11" xfId="117" applyNumberFormat="1" applyFont="1" applyFill="1" applyBorder="1">
      <alignment/>
      <protection/>
    </xf>
    <xf numFmtId="0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1" fillId="0" borderId="11" xfId="222" applyFont="1" applyFill="1" applyBorder="1" applyAlignment="1">
      <alignment horizontal="center"/>
      <protection/>
    </xf>
    <xf numFmtId="2" fontId="23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/>
    </xf>
    <xf numFmtId="0" fontId="21" fillId="0" borderId="13" xfId="232" applyFont="1" applyFill="1" applyBorder="1" applyAlignment="1">
      <alignment horizontal="center"/>
      <protection/>
    </xf>
    <xf numFmtId="4" fontId="23" fillId="0" borderId="14" xfId="117" applyNumberFormat="1" applyFont="1" applyFill="1" applyBorder="1">
      <alignment/>
      <protection/>
    </xf>
    <xf numFmtId="0" fontId="22" fillId="0" borderId="15" xfId="0" applyFont="1" applyFill="1" applyBorder="1" applyAlignment="1">
      <alignment/>
    </xf>
    <xf numFmtId="2" fontId="22" fillId="0" borderId="15" xfId="0" applyNumberFormat="1" applyFont="1" applyFill="1" applyBorder="1" applyAlignment="1">
      <alignment/>
    </xf>
    <xf numFmtId="0" fontId="21" fillId="0" borderId="10" xfId="232" applyFont="1" applyFill="1" applyBorder="1" applyAlignment="1">
      <alignment horizontal="center"/>
      <protection/>
    </xf>
    <xf numFmtId="4" fontId="23" fillId="0" borderId="10" xfId="117" applyNumberFormat="1" applyFont="1" applyFill="1" applyBorder="1">
      <alignment/>
      <protection/>
    </xf>
    <xf numFmtId="169" fontId="21" fillId="0" borderId="10" xfId="0" applyNumberFormat="1" applyFont="1" applyFill="1" applyBorder="1" applyAlignment="1" applyProtection="1">
      <alignment horizontal="right"/>
      <protection/>
    </xf>
    <xf numFmtId="2" fontId="21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/>
    </xf>
    <xf numFmtId="165" fontId="22" fillId="0" borderId="16" xfId="0" applyNumberFormat="1" applyFont="1" applyFill="1" applyBorder="1" applyAlignment="1">
      <alignment/>
    </xf>
    <xf numFmtId="165" fontId="22" fillId="0" borderId="17" xfId="0" applyNumberFormat="1" applyFont="1" applyFill="1" applyBorder="1" applyAlignment="1">
      <alignment/>
    </xf>
    <xf numFmtId="0" fontId="20" fillId="0" borderId="18" xfId="87" applyFont="1" applyFill="1" applyBorder="1" applyAlignment="1">
      <alignment horizontal="center" wrapText="1"/>
      <protection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169" fontId="21" fillId="0" borderId="10" xfId="0" applyNumberFormat="1" applyFont="1" applyFill="1" applyBorder="1" applyAlignment="1" applyProtection="1">
      <alignment horizontal="right"/>
      <protection/>
    </xf>
    <xf numFmtId="169" fontId="21" fillId="0" borderId="10" xfId="0" applyNumberFormat="1" applyFont="1" applyFill="1" applyBorder="1" applyAlignment="1" applyProtection="1">
      <alignment horizontal="right"/>
      <protection/>
    </xf>
    <xf numFmtId="0" fontId="25" fillId="0" borderId="10" xfId="87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1" xfId="61"/>
    <cellStyle name="Обычный 12" xfId="62"/>
    <cellStyle name="Обычный 13" xfId="63"/>
    <cellStyle name="Обычный 134" xfId="64"/>
    <cellStyle name="Обычный 14" xfId="65"/>
    <cellStyle name="Обычный 15" xfId="66"/>
    <cellStyle name="Обычный 15 2" xfId="67"/>
    <cellStyle name="Обычный 15 3" xfId="68"/>
    <cellStyle name="Обычный 15 4" xfId="69"/>
    <cellStyle name="Обычный 15 5" xfId="70"/>
    <cellStyle name="Обычный 15 6" xfId="71"/>
    <cellStyle name="Обычный 15 7" xfId="72"/>
    <cellStyle name="Обычный 15 8" xfId="73"/>
    <cellStyle name="Обычный 15 9" xfId="74"/>
    <cellStyle name="Обычный 16" xfId="75"/>
    <cellStyle name="Обычный 16 2" xfId="76"/>
    <cellStyle name="Обычный 16 3" xfId="77"/>
    <cellStyle name="Обычный 17" xfId="78"/>
    <cellStyle name="Обычный 17 2" xfId="79"/>
    <cellStyle name="Обычный 17 3" xfId="80"/>
    <cellStyle name="Обычный 18" xfId="81"/>
    <cellStyle name="Обычный 18 2" xfId="82"/>
    <cellStyle name="Обычный 18 3" xfId="83"/>
    <cellStyle name="Обычный 19" xfId="84"/>
    <cellStyle name="Обычный 19 2" xfId="85"/>
    <cellStyle name="Обычный 19 3" xfId="86"/>
    <cellStyle name="Обычный 2" xfId="87"/>
    <cellStyle name="Обычный 2 2" xfId="88"/>
    <cellStyle name="Обычный 2 3" xfId="89"/>
    <cellStyle name="Обычный 2 4" xfId="90"/>
    <cellStyle name="Обычный 2 5" xfId="91"/>
    <cellStyle name="Обычный 20" xfId="92"/>
    <cellStyle name="Обычный 20 2" xfId="93"/>
    <cellStyle name="Обычный 20 3" xfId="94"/>
    <cellStyle name="Обычный 21" xfId="95"/>
    <cellStyle name="Обычный 21 2" xfId="96"/>
    <cellStyle name="Обычный 21 3" xfId="97"/>
    <cellStyle name="Обычный 22" xfId="98"/>
    <cellStyle name="Обычный 22 2" xfId="99"/>
    <cellStyle name="Обычный 22 3" xfId="100"/>
    <cellStyle name="Обычный 23" xfId="101"/>
    <cellStyle name="Обычный 23 2" xfId="102"/>
    <cellStyle name="Обычный 23 3" xfId="103"/>
    <cellStyle name="Обычный 24" xfId="104"/>
    <cellStyle name="Обычный 24 2" xfId="105"/>
    <cellStyle name="Обычный 24 3" xfId="106"/>
    <cellStyle name="Обычный 25" xfId="107"/>
    <cellStyle name="Обычный 25 2" xfId="108"/>
    <cellStyle name="Обычный 25 3" xfId="109"/>
    <cellStyle name="Обычный 26" xfId="110"/>
    <cellStyle name="Обычный 26 2" xfId="111"/>
    <cellStyle name="Обычный 26 3" xfId="112"/>
    <cellStyle name="Обычный 27" xfId="113"/>
    <cellStyle name="Обычный 28" xfId="114"/>
    <cellStyle name="Обычный 29" xfId="115"/>
    <cellStyle name="Обычный 3" xfId="116"/>
    <cellStyle name="Обычный 3 2" xfId="117"/>
    <cellStyle name="Обычный 3 3" xfId="118"/>
    <cellStyle name="Обычный 3 4" xfId="119"/>
    <cellStyle name="Обычный 3 5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36" xfId="127"/>
    <cellStyle name="Обычный 37" xfId="128"/>
    <cellStyle name="Обычный 38" xfId="129"/>
    <cellStyle name="Обычный 38 2" xfId="130"/>
    <cellStyle name="Обычный 38 3" xfId="131"/>
    <cellStyle name="Обычный 38 4" xfId="132"/>
    <cellStyle name="Обычный 38 5" xfId="133"/>
    <cellStyle name="Обычный 38 6" xfId="134"/>
    <cellStyle name="Обычный 39" xfId="135"/>
    <cellStyle name="Обычный 39 2" xfId="136"/>
    <cellStyle name="Обычный 39 3" xfId="137"/>
    <cellStyle name="Обычный 39 4" xfId="138"/>
    <cellStyle name="Обычный 39 5" xfId="139"/>
    <cellStyle name="Обычный 39 6" xfId="140"/>
    <cellStyle name="Обычный 4" xfId="141"/>
    <cellStyle name="Обычный 4 2" xfId="142"/>
    <cellStyle name="Обычный 4 3" xfId="143"/>
    <cellStyle name="Обычный 40" xfId="144"/>
    <cellStyle name="Обычный 40 2" xfId="145"/>
    <cellStyle name="Обычный 40 3" xfId="146"/>
    <cellStyle name="Обычный 41" xfId="147"/>
    <cellStyle name="Обычный 41 2" xfId="148"/>
    <cellStyle name="Обычный 41 3" xfId="149"/>
    <cellStyle name="Обычный 42" xfId="150"/>
    <cellStyle name="Обычный 42 2" xfId="151"/>
    <cellStyle name="Обычный 42 3" xfId="152"/>
    <cellStyle name="Обычный 43" xfId="153"/>
    <cellStyle name="Обычный 43 2" xfId="154"/>
    <cellStyle name="Обычный 43 3" xfId="155"/>
    <cellStyle name="Обычный 44" xfId="156"/>
    <cellStyle name="Обычный 44 2" xfId="157"/>
    <cellStyle name="Обычный 44 3" xfId="158"/>
    <cellStyle name="Обычный 45" xfId="159"/>
    <cellStyle name="Обычный 45 2" xfId="160"/>
    <cellStyle name="Обычный 45 3" xfId="161"/>
    <cellStyle name="Обычный 46" xfId="162"/>
    <cellStyle name="Обычный 46 2" xfId="163"/>
    <cellStyle name="Обычный 46 3" xfId="164"/>
    <cellStyle name="Обычный 47" xfId="165"/>
    <cellStyle name="Обычный 47 2" xfId="166"/>
    <cellStyle name="Обычный 47 3" xfId="167"/>
    <cellStyle name="Обычный 48" xfId="168"/>
    <cellStyle name="Обычный 48 2" xfId="169"/>
    <cellStyle name="Обычный 48 3" xfId="170"/>
    <cellStyle name="Обычный 48 4" xfId="171"/>
    <cellStyle name="Обычный 49" xfId="172"/>
    <cellStyle name="Обычный 5" xfId="173"/>
    <cellStyle name="Обычный 5 10" xfId="174"/>
    <cellStyle name="Обычный 5 11" xfId="175"/>
    <cellStyle name="Обычный 5 12" xfId="176"/>
    <cellStyle name="Обычный 5 13" xfId="177"/>
    <cellStyle name="Обычный 5 2" xfId="178"/>
    <cellStyle name="Обычный 5 3" xfId="179"/>
    <cellStyle name="Обычный 5 4" xfId="180"/>
    <cellStyle name="Обычный 5 5" xfId="181"/>
    <cellStyle name="Обычный 5 6" xfId="182"/>
    <cellStyle name="Обычный 5 7" xfId="183"/>
    <cellStyle name="Обычный 5 8" xfId="184"/>
    <cellStyle name="Обычный 5 9" xfId="185"/>
    <cellStyle name="Обычный 50" xfId="186"/>
    <cellStyle name="Обычный 51" xfId="187"/>
    <cellStyle name="Обычный 52" xfId="188"/>
    <cellStyle name="Обычный 53" xfId="189"/>
    <cellStyle name="Обычный 54" xfId="190"/>
    <cellStyle name="Обычный 55" xfId="191"/>
    <cellStyle name="Обычный 56" xfId="192"/>
    <cellStyle name="Обычный 57" xfId="193"/>
    <cellStyle name="Обычный 58" xfId="194"/>
    <cellStyle name="Обычный 59" xfId="195"/>
    <cellStyle name="Обычный 6" xfId="196"/>
    <cellStyle name="Обычный 6 2" xfId="197"/>
    <cellStyle name="Обычный 6 3" xfId="198"/>
    <cellStyle name="Обычный 60" xfId="199"/>
    <cellStyle name="Обычный 60 2" xfId="200"/>
    <cellStyle name="Обычный 60 3" xfId="201"/>
    <cellStyle name="Обычный 60 4" xfId="202"/>
    <cellStyle name="Обычный 60 5" xfId="203"/>
    <cellStyle name="Обычный 60 6" xfId="204"/>
    <cellStyle name="Обычный 61" xfId="205"/>
    <cellStyle name="Обычный 61 2" xfId="206"/>
    <cellStyle name="Обычный 61 3" xfId="207"/>
    <cellStyle name="Обычный 61 4" xfId="208"/>
    <cellStyle name="Обычный 61 5" xfId="209"/>
    <cellStyle name="Обычный 61 6" xfId="210"/>
    <cellStyle name="Обычный 62" xfId="211"/>
    <cellStyle name="Обычный 62 2" xfId="212"/>
    <cellStyle name="Обычный 62 3" xfId="213"/>
    <cellStyle name="Обычный 62 4" xfId="214"/>
    <cellStyle name="Обычный 62 5" xfId="215"/>
    <cellStyle name="Обычный 62 6" xfId="216"/>
    <cellStyle name="Обычный 63" xfId="217"/>
    <cellStyle name="Обычный 64" xfId="218"/>
    <cellStyle name="Обычный 65" xfId="219"/>
    <cellStyle name="Обычный 66" xfId="220"/>
    <cellStyle name="Обычный 67" xfId="221"/>
    <cellStyle name="Обычный 68" xfId="222"/>
    <cellStyle name="Обычный 69" xfId="223"/>
    <cellStyle name="Обычный 7" xfId="224"/>
    <cellStyle name="Обычный 7 2" xfId="225"/>
    <cellStyle name="Обычный 7 3" xfId="226"/>
    <cellStyle name="Обычный 70" xfId="227"/>
    <cellStyle name="Обычный 71" xfId="228"/>
    <cellStyle name="Обычный 72" xfId="229"/>
    <cellStyle name="Обычный 73" xfId="230"/>
    <cellStyle name="Обычный 74" xfId="231"/>
    <cellStyle name="Обычный 75" xfId="232"/>
    <cellStyle name="Обычный 76" xfId="233"/>
    <cellStyle name="Обычный 77" xfId="234"/>
    <cellStyle name="Обычный 78" xfId="235"/>
    <cellStyle name="Обычный 79" xfId="236"/>
    <cellStyle name="Обычный 8" xfId="237"/>
    <cellStyle name="Обычный 8 2" xfId="238"/>
    <cellStyle name="Обычный 8 3" xfId="239"/>
    <cellStyle name="Обычный 80" xfId="240"/>
    <cellStyle name="Обычный 81" xfId="241"/>
    <cellStyle name="Обычный 82" xfId="242"/>
    <cellStyle name="Обычный 83" xfId="243"/>
    <cellStyle name="Обычный 84" xfId="244"/>
    <cellStyle name="Обычный 85" xfId="245"/>
    <cellStyle name="Обычный 86" xfId="246"/>
    <cellStyle name="Обычный 87" xfId="247"/>
    <cellStyle name="Обычный 88" xfId="248"/>
    <cellStyle name="Обычный 89" xfId="249"/>
    <cellStyle name="Обычный 9" xfId="250"/>
    <cellStyle name="Обычный 9 2" xfId="251"/>
    <cellStyle name="Обычный 9 3" xfId="252"/>
    <cellStyle name="Обычный 90" xfId="253"/>
    <cellStyle name="Обычный 91" xfId="254"/>
    <cellStyle name="Обычный 92" xfId="255"/>
    <cellStyle name="Обычный 93" xfId="256"/>
    <cellStyle name="Обычный 94" xfId="257"/>
    <cellStyle name="Обычный 95" xfId="258"/>
    <cellStyle name="Плохой" xfId="259"/>
    <cellStyle name="Пояснение" xfId="260"/>
    <cellStyle name="Примечание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4">
      <selection activeCell="J25" sqref="J25"/>
    </sheetView>
  </sheetViews>
  <sheetFormatPr defaultColWidth="9.140625" defaultRowHeight="15"/>
  <cols>
    <col min="1" max="1" width="18.421875" style="1" customWidth="1"/>
    <col min="2" max="2" width="6.8515625" style="1" customWidth="1"/>
    <col min="3" max="4" width="6.8515625" style="9" customWidth="1"/>
    <col min="5" max="6" width="6.8515625" style="1" customWidth="1"/>
    <col min="7" max="7" width="6.140625" style="1" customWidth="1"/>
    <col min="8" max="8" width="8.28125" style="1" customWidth="1"/>
    <col min="9" max="9" width="8.140625" style="1" customWidth="1"/>
    <col min="10" max="10" width="9.00390625" style="1" customWidth="1"/>
    <col min="11" max="11" width="8.140625" style="1" customWidth="1"/>
    <col min="12" max="12" width="9.140625" style="1" customWidth="1"/>
    <col min="13" max="16" width="8.140625" style="1" customWidth="1"/>
    <col min="17" max="17" width="0.13671875" style="1" hidden="1" customWidth="1"/>
    <col min="18" max="18" width="7.00390625" style="1" hidden="1" customWidth="1"/>
    <col min="19" max="26" width="8.140625" style="1" customWidth="1"/>
    <col min="27" max="16384" width="9.140625" style="1" customWidth="1"/>
  </cols>
  <sheetData>
    <row r="1" spans="1:26" ht="47.25" customHeight="1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11" t="s">
        <v>43</v>
      </c>
      <c r="L1" s="11" t="s">
        <v>49</v>
      </c>
      <c r="M1" s="10">
        <v>2016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4" spans="1:26" ht="78.75" customHeight="1">
      <c r="A4" s="2" t="s">
        <v>0</v>
      </c>
      <c r="B4" s="2" t="s">
        <v>1</v>
      </c>
      <c r="C4" s="3" t="s">
        <v>2</v>
      </c>
      <c r="D4" s="3" t="s">
        <v>3</v>
      </c>
      <c r="E4" s="4" t="s">
        <v>38</v>
      </c>
      <c r="F4" s="4" t="s">
        <v>3</v>
      </c>
      <c r="G4" s="5" t="s">
        <v>39</v>
      </c>
      <c r="H4" s="6" t="s">
        <v>32</v>
      </c>
      <c r="I4" s="42" t="s">
        <v>34</v>
      </c>
      <c r="J4" s="7" t="s">
        <v>41</v>
      </c>
      <c r="K4" s="42" t="s">
        <v>33</v>
      </c>
      <c r="L4" s="7" t="s">
        <v>40</v>
      </c>
      <c r="M4" s="43" t="s">
        <v>35</v>
      </c>
      <c r="N4" s="6" t="s">
        <v>29</v>
      </c>
      <c r="O4" s="43" t="s">
        <v>36</v>
      </c>
      <c r="P4" s="6" t="s">
        <v>23</v>
      </c>
      <c r="Q4" s="6"/>
      <c r="R4" s="6"/>
      <c r="S4" s="6" t="s">
        <v>22</v>
      </c>
      <c r="T4" s="6" t="s">
        <v>24</v>
      </c>
      <c r="U4" s="6" t="s">
        <v>31</v>
      </c>
      <c r="V4" s="6" t="s">
        <v>37</v>
      </c>
      <c r="W4" s="44" t="s">
        <v>25</v>
      </c>
      <c r="X4" s="44" t="s">
        <v>26</v>
      </c>
      <c r="Y4" s="44" t="s">
        <v>27</v>
      </c>
      <c r="Z4" s="44" t="s">
        <v>28</v>
      </c>
    </row>
    <row r="5" spans="1:26" ht="15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37">
        <v>16</v>
      </c>
      <c r="Q5" s="37">
        <v>17</v>
      </c>
      <c r="R5" s="37">
        <v>18</v>
      </c>
      <c r="S5" s="37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37">
        <v>26</v>
      </c>
    </row>
    <row r="6" spans="1:26" ht="18.75" customHeight="1">
      <c r="A6" s="12" t="s">
        <v>4</v>
      </c>
      <c r="B6" s="13" t="s">
        <v>5</v>
      </c>
      <c r="C6" s="14">
        <v>330</v>
      </c>
      <c r="D6" s="14">
        <v>278</v>
      </c>
      <c r="E6" s="14">
        <v>321</v>
      </c>
      <c r="F6" s="14">
        <v>272</v>
      </c>
      <c r="G6" s="15">
        <f aca="true" t="shared" si="0" ref="G6:G30">C6-E6</f>
        <v>9</v>
      </c>
      <c r="H6" s="24">
        <v>105.81</v>
      </c>
      <c r="I6" s="16">
        <v>346.05</v>
      </c>
      <c r="J6" s="17">
        <f>I6*H6</f>
        <v>36615.550500000005</v>
      </c>
      <c r="K6" s="16">
        <v>808.99</v>
      </c>
      <c r="L6" s="17">
        <f>K6*15.21</f>
        <v>12304.7379</v>
      </c>
      <c r="M6" s="18">
        <v>1299</v>
      </c>
      <c r="N6" s="19">
        <f>M6*15.21</f>
        <v>19757.79</v>
      </c>
      <c r="O6" s="38">
        <v>35</v>
      </c>
      <c r="P6" s="20">
        <f>O6*1280.5</f>
        <v>44817.5</v>
      </c>
      <c r="Q6" s="19"/>
      <c r="R6" s="19"/>
      <c r="S6" s="40">
        <v>9292.2</v>
      </c>
      <c r="T6" s="19">
        <v>1725.8</v>
      </c>
      <c r="U6" s="19">
        <v>0.03</v>
      </c>
      <c r="V6" s="19">
        <v>0.00557</v>
      </c>
      <c r="W6" s="20">
        <f>T6*U6*15.21</f>
        <v>787.48254</v>
      </c>
      <c r="X6" s="20">
        <f aca="true" t="shared" si="1" ref="X6:X30">T6*U6*H6</f>
        <v>5478.206939999999</v>
      </c>
      <c r="Y6" s="35">
        <f>(N6-L6-W6)/G6/15.21</f>
        <v>48.692888888888895</v>
      </c>
      <c r="Z6" s="34">
        <f>(P6-J6-X6)/G6/H6</f>
        <v>2.8602028373709647</v>
      </c>
    </row>
    <row r="7" spans="1:26" ht="18.75" customHeight="1">
      <c r="A7" s="12" t="s">
        <v>4</v>
      </c>
      <c r="B7" s="13" t="s">
        <v>30</v>
      </c>
      <c r="C7" s="14">
        <v>45</v>
      </c>
      <c r="D7" s="14">
        <v>32</v>
      </c>
      <c r="E7" s="14">
        <v>45</v>
      </c>
      <c r="F7" s="14">
        <v>32</v>
      </c>
      <c r="G7" s="15">
        <v>0</v>
      </c>
      <c r="H7" s="24">
        <v>108.02</v>
      </c>
      <c r="I7" s="16">
        <v>108.88</v>
      </c>
      <c r="J7" s="17">
        <f aca="true" t="shared" si="2" ref="J7:J30">I7*H7</f>
        <v>11761.2176</v>
      </c>
      <c r="K7" s="16">
        <v>155.7</v>
      </c>
      <c r="L7" s="17">
        <f aca="true" t="shared" si="3" ref="L7:L16">K7*15.21</f>
        <v>2368.197</v>
      </c>
      <c r="M7" s="18">
        <f>367-99</f>
        <v>268</v>
      </c>
      <c r="N7" s="19">
        <f aca="true" t="shared" si="4" ref="N7:N16">M7*15.21</f>
        <v>4076.28</v>
      </c>
      <c r="O7" s="38">
        <v>13.728</v>
      </c>
      <c r="P7" s="20">
        <f aca="true" t="shared" si="5" ref="P7:P16">O7*1280.5</f>
        <v>17578.703999999998</v>
      </c>
      <c r="Q7" s="19"/>
      <c r="R7" s="19"/>
      <c r="S7" s="40">
        <v>2905.2</v>
      </c>
      <c r="T7" s="19">
        <v>515.9</v>
      </c>
      <c r="U7" s="19">
        <v>0.03</v>
      </c>
      <c r="V7" s="19">
        <f>T7*U7/S7</f>
        <v>0.005327344072697232</v>
      </c>
      <c r="W7" s="20">
        <f aca="true" t="shared" si="6" ref="W7:W16">T7*U7*15.21</f>
        <v>235.40517</v>
      </c>
      <c r="X7" s="20">
        <f t="shared" si="1"/>
        <v>1671.8255399999998</v>
      </c>
      <c r="Y7" s="35" t="s">
        <v>48</v>
      </c>
      <c r="Z7" s="34" t="s">
        <v>48</v>
      </c>
    </row>
    <row r="8" spans="1:26" ht="18.75" customHeight="1">
      <c r="A8" s="12" t="s">
        <v>4</v>
      </c>
      <c r="B8" s="13" t="s">
        <v>6</v>
      </c>
      <c r="C8" s="14">
        <v>317</v>
      </c>
      <c r="D8" s="14">
        <v>273</v>
      </c>
      <c r="E8" s="14">
        <v>313</v>
      </c>
      <c r="F8" s="14">
        <v>269</v>
      </c>
      <c r="G8" s="15">
        <f t="shared" si="0"/>
        <v>4</v>
      </c>
      <c r="H8" s="24">
        <v>103.83</v>
      </c>
      <c r="I8" s="16">
        <v>834.3</v>
      </c>
      <c r="J8" s="17">
        <f>I8*H8</f>
        <v>86625.36899999999</v>
      </c>
      <c r="K8" s="16">
        <v>1771.9</v>
      </c>
      <c r="L8" s="17">
        <f>K8*15.21</f>
        <v>26950.599000000002</v>
      </c>
      <c r="M8" s="21">
        <f>2791-952</f>
        <v>1839</v>
      </c>
      <c r="N8" s="19">
        <f t="shared" si="4"/>
        <v>27971.190000000002</v>
      </c>
      <c r="O8" s="38">
        <v>81.1</v>
      </c>
      <c r="P8" s="20">
        <f t="shared" si="5"/>
        <v>103848.54999999999</v>
      </c>
      <c r="Q8" s="19"/>
      <c r="R8" s="19"/>
      <c r="S8" s="40">
        <v>9719.9</v>
      </c>
      <c r="T8" s="19">
        <v>1698</v>
      </c>
      <c r="U8" s="19">
        <v>0.03</v>
      </c>
      <c r="V8" s="19">
        <v>0.00524</v>
      </c>
      <c r="W8" s="20">
        <f t="shared" si="6"/>
        <v>774.7974</v>
      </c>
      <c r="X8" s="20">
        <f t="shared" si="1"/>
        <v>5289.1002</v>
      </c>
      <c r="Y8" s="35">
        <f aca="true" t="shared" si="7" ref="Y8:Y15">(N8-L8-W8)/G8/15.21</f>
        <v>4.0400000000000045</v>
      </c>
      <c r="Z8" s="34">
        <f aca="true" t="shared" si="8" ref="Z8:Z30">(P8-J8-X8)/G8/H8</f>
        <v>28.734664355195985</v>
      </c>
    </row>
    <row r="9" spans="1:26" ht="18.75" customHeight="1">
      <c r="A9" s="12" t="s">
        <v>4</v>
      </c>
      <c r="B9" s="13" t="s">
        <v>7</v>
      </c>
      <c r="C9" s="14">
        <v>211</v>
      </c>
      <c r="D9" s="14">
        <v>184</v>
      </c>
      <c r="E9" s="14">
        <v>201</v>
      </c>
      <c r="F9" s="14">
        <v>180</v>
      </c>
      <c r="G9" s="15">
        <f t="shared" si="0"/>
        <v>10</v>
      </c>
      <c r="H9" s="24">
        <v>101.83</v>
      </c>
      <c r="I9" s="16">
        <v>327.43</v>
      </c>
      <c r="J9" s="17">
        <f t="shared" si="2"/>
        <v>33342.1969</v>
      </c>
      <c r="K9" s="16">
        <v>403.68</v>
      </c>
      <c r="L9" s="17">
        <f t="shared" si="3"/>
        <v>6139.9728000000005</v>
      </c>
      <c r="M9" s="21">
        <f>1640-662</f>
        <v>978</v>
      </c>
      <c r="N9" s="19">
        <f t="shared" si="4"/>
        <v>14875.380000000001</v>
      </c>
      <c r="O9" s="38">
        <v>69.921</v>
      </c>
      <c r="P9" s="20">
        <f t="shared" si="5"/>
        <v>89533.8405</v>
      </c>
      <c r="Q9" s="19"/>
      <c r="R9" s="19"/>
      <c r="S9" s="40">
        <v>6610</v>
      </c>
      <c r="T9" s="19">
        <v>825.7</v>
      </c>
      <c r="U9" s="19">
        <v>0.03</v>
      </c>
      <c r="V9" s="19">
        <v>0.00375</v>
      </c>
      <c r="W9" s="20">
        <f t="shared" si="6"/>
        <v>376.76691000000005</v>
      </c>
      <c r="X9" s="20">
        <f t="shared" si="1"/>
        <v>2522.43093</v>
      </c>
      <c r="Y9" s="35">
        <f t="shared" si="7"/>
        <v>54.9549</v>
      </c>
      <c r="Z9" s="34">
        <f t="shared" si="8"/>
        <v>52.704716360601</v>
      </c>
    </row>
    <row r="10" spans="1:26" ht="18.75" customHeight="1">
      <c r="A10" s="12" t="s">
        <v>8</v>
      </c>
      <c r="B10" s="13" t="s">
        <v>7</v>
      </c>
      <c r="C10" s="14">
        <v>267</v>
      </c>
      <c r="D10" s="14">
        <v>279</v>
      </c>
      <c r="E10" s="14">
        <v>228</v>
      </c>
      <c r="F10" s="14">
        <v>240</v>
      </c>
      <c r="G10" s="15">
        <f t="shared" si="0"/>
        <v>39</v>
      </c>
      <c r="H10" s="24">
        <v>111.84</v>
      </c>
      <c r="I10" s="16">
        <v>261.76</v>
      </c>
      <c r="J10" s="17">
        <f t="shared" si="2"/>
        <v>29275.2384</v>
      </c>
      <c r="K10" s="16">
        <v>619.2</v>
      </c>
      <c r="L10" s="17">
        <f t="shared" si="3"/>
        <v>9418.032000000001</v>
      </c>
      <c r="M10" s="21">
        <v>1372</v>
      </c>
      <c r="N10" s="19">
        <f t="shared" si="4"/>
        <v>20868.120000000003</v>
      </c>
      <c r="O10" s="38">
        <v>35.618</v>
      </c>
      <c r="P10" s="20">
        <f t="shared" si="5"/>
        <v>45608.849</v>
      </c>
      <c r="Q10" s="22"/>
      <c r="R10" s="22"/>
      <c r="S10" s="40">
        <v>6341.3</v>
      </c>
      <c r="T10" s="19">
        <v>597.7</v>
      </c>
      <c r="U10" s="19">
        <v>0.03</v>
      </c>
      <c r="V10" s="19">
        <v>0.00283</v>
      </c>
      <c r="W10" s="20">
        <f t="shared" si="6"/>
        <v>272.73051000000004</v>
      </c>
      <c r="X10" s="20">
        <f t="shared" si="1"/>
        <v>2005.4030400000001</v>
      </c>
      <c r="Y10" s="35">
        <f t="shared" si="7"/>
        <v>18.842794871794872</v>
      </c>
      <c r="Z10" s="34">
        <f t="shared" si="8"/>
        <v>3.2849600986757643</v>
      </c>
    </row>
    <row r="11" spans="1:26" ht="18.75" customHeight="1">
      <c r="A11" s="12" t="s">
        <v>8</v>
      </c>
      <c r="B11" s="13" t="s">
        <v>9</v>
      </c>
      <c r="C11" s="14">
        <v>232</v>
      </c>
      <c r="D11" s="14">
        <v>246</v>
      </c>
      <c r="E11" s="14">
        <v>172</v>
      </c>
      <c r="F11" s="14">
        <v>179</v>
      </c>
      <c r="G11" s="15">
        <f t="shared" si="0"/>
        <v>60</v>
      </c>
      <c r="H11" s="24">
        <v>110.21</v>
      </c>
      <c r="I11" s="16">
        <v>201.99</v>
      </c>
      <c r="J11" s="17">
        <f t="shared" si="2"/>
        <v>22261.3179</v>
      </c>
      <c r="K11" s="16">
        <v>469.6</v>
      </c>
      <c r="L11" s="17">
        <f t="shared" si="3"/>
        <v>7142.616000000001</v>
      </c>
      <c r="M11" s="21">
        <v>1094</v>
      </c>
      <c r="N11" s="19">
        <f t="shared" si="4"/>
        <v>16639.74</v>
      </c>
      <c r="O11" s="38">
        <v>34.161</v>
      </c>
      <c r="P11" s="20">
        <f t="shared" si="5"/>
        <v>43743.1605</v>
      </c>
      <c r="Q11" s="19"/>
      <c r="R11" s="19"/>
      <c r="S11" s="40">
        <v>5985.2</v>
      </c>
      <c r="T11" s="19">
        <v>702.3</v>
      </c>
      <c r="U11" s="19">
        <v>0.03</v>
      </c>
      <c r="V11" s="19">
        <v>0.00352</v>
      </c>
      <c r="W11" s="20">
        <f t="shared" si="6"/>
        <v>320.45949</v>
      </c>
      <c r="X11" s="20">
        <f t="shared" si="1"/>
        <v>2322.0144899999996</v>
      </c>
      <c r="Y11" s="35">
        <f t="shared" si="7"/>
        <v>10.055516666666668</v>
      </c>
      <c r="Z11" s="34">
        <f t="shared" si="8"/>
        <v>2.89747272026132</v>
      </c>
    </row>
    <row r="12" spans="1:26" ht="18.75" customHeight="1">
      <c r="A12" s="12" t="s">
        <v>8</v>
      </c>
      <c r="B12" s="13" t="s">
        <v>10</v>
      </c>
      <c r="C12" s="14">
        <v>260</v>
      </c>
      <c r="D12" s="14">
        <v>271</v>
      </c>
      <c r="E12" s="14">
        <v>207</v>
      </c>
      <c r="F12" s="14">
        <v>218</v>
      </c>
      <c r="G12" s="15">
        <f t="shared" si="0"/>
        <v>53</v>
      </c>
      <c r="H12" s="24">
        <v>111.54</v>
      </c>
      <c r="I12" s="16">
        <v>189.14</v>
      </c>
      <c r="J12" s="17">
        <f t="shared" si="2"/>
        <v>21096.6756</v>
      </c>
      <c r="K12" s="16">
        <v>441.2</v>
      </c>
      <c r="L12" s="17">
        <f t="shared" si="3"/>
        <v>6710.652</v>
      </c>
      <c r="M12" s="21">
        <v>1188</v>
      </c>
      <c r="N12" s="19">
        <f t="shared" si="4"/>
        <v>18069.48</v>
      </c>
      <c r="O12" s="38">
        <v>29.522</v>
      </c>
      <c r="P12" s="20">
        <f t="shared" si="5"/>
        <v>37802.920999999995</v>
      </c>
      <c r="Q12" s="19"/>
      <c r="R12" s="19"/>
      <c r="S12" s="40">
        <v>5512.8</v>
      </c>
      <c r="T12" s="19">
        <v>777</v>
      </c>
      <c r="U12" s="19">
        <v>0.03</v>
      </c>
      <c r="V12" s="19">
        <v>0.00423</v>
      </c>
      <c r="W12" s="20">
        <f t="shared" si="6"/>
        <v>354.5451</v>
      </c>
      <c r="X12" s="20">
        <f t="shared" si="1"/>
        <v>2599.9974</v>
      </c>
      <c r="Y12" s="35">
        <f t="shared" si="7"/>
        <v>13.650754716981131</v>
      </c>
      <c r="Z12" s="34">
        <f t="shared" si="8"/>
        <v>2.386189910718212</v>
      </c>
    </row>
    <row r="13" spans="1:26" ht="18.75" customHeight="1">
      <c r="A13" s="12" t="s">
        <v>8</v>
      </c>
      <c r="B13" s="13" t="s">
        <v>11</v>
      </c>
      <c r="C13" s="14">
        <v>165</v>
      </c>
      <c r="D13" s="14">
        <v>148</v>
      </c>
      <c r="E13" s="14">
        <v>162</v>
      </c>
      <c r="F13" s="14">
        <v>145</v>
      </c>
      <c r="G13" s="15">
        <f t="shared" si="0"/>
        <v>3</v>
      </c>
      <c r="H13" s="24">
        <v>107.64</v>
      </c>
      <c r="I13" s="16">
        <v>329.28</v>
      </c>
      <c r="J13" s="17">
        <f t="shared" si="2"/>
        <v>35443.699199999995</v>
      </c>
      <c r="K13" s="16">
        <v>1297.07</v>
      </c>
      <c r="L13" s="17">
        <f t="shared" si="3"/>
        <v>19728.4347</v>
      </c>
      <c r="M13" s="21">
        <f>1619-280</f>
        <v>1339</v>
      </c>
      <c r="N13" s="19">
        <f t="shared" si="4"/>
        <v>20366.190000000002</v>
      </c>
      <c r="O13" s="38">
        <v>30.907</v>
      </c>
      <c r="P13" s="20">
        <f t="shared" si="5"/>
        <v>39576.4135</v>
      </c>
      <c r="Q13" s="19"/>
      <c r="R13" s="19"/>
      <c r="S13" s="40">
        <v>6784.3</v>
      </c>
      <c r="T13" s="19">
        <v>993.6</v>
      </c>
      <c r="U13" s="19">
        <v>0.03</v>
      </c>
      <c r="V13" s="19">
        <v>0.00439</v>
      </c>
      <c r="W13" s="20">
        <f t="shared" si="6"/>
        <v>453.37968</v>
      </c>
      <c r="X13" s="20">
        <f t="shared" si="1"/>
        <v>3208.53312</v>
      </c>
      <c r="Y13" s="35">
        <f t="shared" si="7"/>
        <v>4.040666666666682</v>
      </c>
      <c r="Z13" s="34">
        <f t="shared" si="8"/>
        <v>2.8619508856682985</v>
      </c>
    </row>
    <row r="14" spans="1:26" ht="18.75" customHeight="1">
      <c r="A14" s="12" t="s">
        <v>8</v>
      </c>
      <c r="B14" s="13" t="s">
        <v>11</v>
      </c>
      <c r="C14" s="14">
        <v>82</v>
      </c>
      <c r="D14" s="14">
        <v>71</v>
      </c>
      <c r="E14" s="14">
        <v>78</v>
      </c>
      <c r="F14" s="14">
        <v>71</v>
      </c>
      <c r="G14" s="15">
        <f t="shared" si="0"/>
        <v>4</v>
      </c>
      <c r="H14" s="24">
        <v>107.64</v>
      </c>
      <c r="I14" s="16">
        <v>336.7</v>
      </c>
      <c r="J14" s="17">
        <f t="shared" si="2"/>
        <v>36242.388</v>
      </c>
      <c r="K14" s="16">
        <v>504.39</v>
      </c>
      <c r="L14" s="17">
        <f t="shared" si="3"/>
        <v>7671.771900000001</v>
      </c>
      <c r="M14" s="21">
        <f>700-160</f>
        <v>540</v>
      </c>
      <c r="N14" s="19">
        <f t="shared" si="4"/>
        <v>8213.4</v>
      </c>
      <c r="O14" s="38">
        <v>30.9</v>
      </c>
      <c r="P14" s="20">
        <f t="shared" si="5"/>
        <v>39567.45</v>
      </c>
      <c r="Q14" s="19"/>
      <c r="R14" s="19"/>
      <c r="S14" s="41">
        <v>3008</v>
      </c>
      <c r="T14" s="19">
        <v>648.3</v>
      </c>
      <c r="U14" s="19">
        <v>0.03</v>
      </c>
      <c r="V14" s="19">
        <v>0.00655</v>
      </c>
      <c r="W14" s="20">
        <f>T14*U14*15.21</f>
        <v>295.81928999999997</v>
      </c>
      <c r="X14" s="20">
        <f>T14*U14*H14</f>
        <v>2093.49036</v>
      </c>
      <c r="Y14" s="35">
        <f>(N14-L14-W14)/G14/15.21</f>
        <v>4.0402499999999835</v>
      </c>
      <c r="Z14" s="34">
        <f>(P14-J14-X14)/G14/H14</f>
        <v>2.8603949275362277</v>
      </c>
    </row>
    <row r="15" spans="1:26" ht="18.75" customHeight="1">
      <c r="A15" s="12" t="s">
        <v>8</v>
      </c>
      <c r="B15" s="13" t="s">
        <v>11</v>
      </c>
      <c r="C15" s="14">
        <v>111</v>
      </c>
      <c r="D15" s="14">
        <v>102</v>
      </c>
      <c r="E15" s="14">
        <v>107</v>
      </c>
      <c r="F15" s="14">
        <v>98</v>
      </c>
      <c r="G15" s="15">
        <f t="shared" si="0"/>
        <v>4</v>
      </c>
      <c r="H15" s="24">
        <v>107.64</v>
      </c>
      <c r="I15" s="16">
        <v>312.65</v>
      </c>
      <c r="J15" s="17">
        <f t="shared" si="2"/>
        <v>33653.646</v>
      </c>
      <c r="K15" s="16">
        <v>611.22</v>
      </c>
      <c r="L15" s="17">
        <f t="shared" si="3"/>
        <v>9296.656200000001</v>
      </c>
      <c r="M15" s="21">
        <f>1006-335</f>
        <v>671</v>
      </c>
      <c r="N15" s="19">
        <f t="shared" si="4"/>
        <v>10205.91</v>
      </c>
      <c r="O15" s="38">
        <v>30.91</v>
      </c>
      <c r="P15" s="20">
        <f t="shared" si="5"/>
        <v>39580.255</v>
      </c>
      <c r="Q15" s="19"/>
      <c r="R15" s="19"/>
      <c r="S15" s="40">
        <v>6934.3</v>
      </c>
      <c r="T15" s="19">
        <v>1453.9</v>
      </c>
      <c r="U15" s="19">
        <v>0.03</v>
      </c>
      <c r="V15" s="19">
        <v>0.00633</v>
      </c>
      <c r="W15" s="20">
        <f>T15*U15*15.21</f>
        <v>663.4145700000001</v>
      </c>
      <c r="X15" s="20">
        <f t="shared" si="1"/>
        <v>4694.9338800000005</v>
      </c>
      <c r="Y15" s="35">
        <f t="shared" si="7"/>
        <v>4.040749999999974</v>
      </c>
      <c r="Z15" s="34">
        <f t="shared" si="8"/>
        <v>2.8606352657004743</v>
      </c>
    </row>
    <row r="16" spans="1:26" ht="18.75" customHeight="1">
      <c r="A16" s="12" t="s">
        <v>12</v>
      </c>
      <c r="B16" s="13" t="s">
        <v>5</v>
      </c>
      <c r="C16" s="14">
        <v>132</v>
      </c>
      <c r="D16" s="14">
        <v>108</v>
      </c>
      <c r="E16" s="14">
        <v>111</v>
      </c>
      <c r="F16" s="14">
        <v>89</v>
      </c>
      <c r="G16" s="15">
        <f t="shared" si="0"/>
        <v>21</v>
      </c>
      <c r="H16" s="24">
        <v>103.3</v>
      </c>
      <c r="I16" s="16">
        <f>200.99+I17</f>
        <v>317.32</v>
      </c>
      <c r="J16" s="17">
        <f t="shared" si="2"/>
        <v>32779.155999999995</v>
      </c>
      <c r="K16" s="16">
        <v>450.12</v>
      </c>
      <c r="L16" s="17">
        <f t="shared" si="3"/>
        <v>6846.3252</v>
      </c>
      <c r="M16" s="21">
        <v>526</v>
      </c>
      <c r="N16" s="19">
        <f t="shared" si="4"/>
        <v>8000.46</v>
      </c>
      <c r="O16" s="38">
        <v>32.199</v>
      </c>
      <c r="P16" s="20">
        <f t="shared" si="5"/>
        <v>41230.8195</v>
      </c>
      <c r="Q16" s="19"/>
      <c r="R16" s="19"/>
      <c r="S16" s="40">
        <v>7253</v>
      </c>
      <c r="T16" s="19">
        <v>1125</v>
      </c>
      <c r="U16" s="19">
        <v>0.03</v>
      </c>
      <c r="V16" s="19">
        <v>0.00465</v>
      </c>
      <c r="W16" s="20">
        <f t="shared" si="6"/>
        <v>513.3375</v>
      </c>
      <c r="X16" s="20">
        <f t="shared" si="1"/>
        <v>3486.375</v>
      </c>
      <c r="Y16" s="35">
        <f>(N16-L16-W16)/G16/15.21</f>
        <v>2.0061904761904756</v>
      </c>
      <c r="Z16" s="34">
        <f t="shared" si="8"/>
        <v>2.2888897340155823</v>
      </c>
    </row>
    <row r="17" spans="1:26" ht="18.75" customHeight="1">
      <c r="A17" s="12" t="s">
        <v>47</v>
      </c>
      <c r="B17" s="23" t="s">
        <v>44</v>
      </c>
      <c r="C17" s="14">
        <v>127</v>
      </c>
      <c r="D17" s="14">
        <v>92</v>
      </c>
      <c r="E17" s="14">
        <v>94</v>
      </c>
      <c r="F17" s="14">
        <v>74</v>
      </c>
      <c r="G17" s="15">
        <f t="shared" si="0"/>
        <v>33</v>
      </c>
      <c r="H17" s="33">
        <v>89.67</v>
      </c>
      <c r="I17" s="16">
        <v>116.33</v>
      </c>
      <c r="J17" s="17">
        <f t="shared" si="2"/>
        <v>10431.3111</v>
      </c>
      <c r="K17" s="16">
        <v>211.8</v>
      </c>
      <c r="L17" s="17">
        <f>K17*14.95</f>
        <v>3166.41</v>
      </c>
      <c r="M17" s="18">
        <v>454</v>
      </c>
      <c r="N17" s="19">
        <f>M17*14.95</f>
        <v>6787.299999999999</v>
      </c>
      <c r="O17" s="39">
        <v>15.52</v>
      </c>
      <c r="P17" s="20">
        <f>O17*1304.1</f>
        <v>20239.631999999998</v>
      </c>
      <c r="Q17" s="19"/>
      <c r="R17" s="19"/>
      <c r="S17" s="40">
        <v>3497.8</v>
      </c>
      <c r="T17" s="19">
        <v>614.4</v>
      </c>
      <c r="U17" s="19">
        <v>0.03</v>
      </c>
      <c r="V17" s="19">
        <v>0.00527</v>
      </c>
      <c r="W17" s="20">
        <f>T17*U17*14.95</f>
        <v>275.55839999999995</v>
      </c>
      <c r="X17" s="20">
        <f t="shared" si="1"/>
        <v>1652.7974399999998</v>
      </c>
      <c r="Y17" s="35">
        <f>(N17-L17-W17)/G17/14.95</f>
        <v>6.780848484848484</v>
      </c>
      <c r="Z17" s="34">
        <f t="shared" si="8"/>
        <v>2.7560730963026034</v>
      </c>
    </row>
    <row r="18" spans="1:26" ht="18.75" customHeight="1">
      <c r="A18" s="12" t="s">
        <v>47</v>
      </c>
      <c r="B18" s="23" t="s">
        <v>45</v>
      </c>
      <c r="C18" s="14">
        <v>144</v>
      </c>
      <c r="D18" s="14">
        <v>109</v>
      </c>
      <c r="E18" s="14">
        <v>110</v>
      </c>
      <c r="F18" s="14">
        <v>91</v>
      </c>
      <c r="G18" s="15">
        <f t="shared" si="0"/>
        <v>34</v>
      </c>
      <c r="H18" s="33">
        <v>85.37</v>
      </c>
      <c r="I18" s="16">
        <v>104.85</v>
      </c>
      <c r="J18" s="17">
        <f t="shared" si="2"/>
        <v>8951.0445</v>
      </c>
      <c r="K18" s="16">
        <v>155.38</v>
      </c>
      <c r="L18" s="17">
        <f>K18*14.95</f>
        <v>2322.931</v>
      </c>
      <c r="M18" s="18">
        <v>367</v>
      </c>
      <c r="N18" s="19">
        <f>M18*14.95</f>
        <v>5486.65</v>
      </c>
      <c r="O18" s="39">
        <v>14.85</v>
      </c>
      <c r="P18" s="20">
        <f>O18*1304.1</f>
        <v>19365.885</v>
      </c>
      <c r="Q18" s="19"/>
      <c r="R18" s="19"/>
      <c r="S18" s="40">
        <v>3501.4</v>
      </c>
      <c r="T18" s="19">
        <v>594.6</v>
      </c>
      <c r="U18" s="19">
        <v>0.03</v>
      </c>
      <c r="V18" s="19">
        <v>0.00517</v>
      </c>
      <c r="W18" s="20">
        <f>T18*U18*14.95</f>
        <v>266.67810000000003</v>
      </c>
      <c r="X18" s="20">
        <f t="shared" si="1"/>
        <v>1522.8300600000002</v>
      </c>
      <c r="Y18" s="35">
        <f>(N18-L18-W18)/G18/14.95</f>
        <v>5.699470588235293</v>
      </c>
      <c r="Z18" s="34">
        <f t="shared" si="8"/>
        <v>3.063485051230284</v>
      </c>
    </row>
    <row r="19" spans="1:26" ht="18.75" customHeight="1">
      <c r="A19" s="12" t="s">
        <v>47</v>
      </c>
      <c r="B19" s="23" t="s">
        <v>46</v>
      </c>
      <c r="C19" s="14">
        <v>46</v>
      </c>
      <c r="D19" s="14">
        <v>31</v>
      </c>
      <c r="E19" s="14">
        <v>39</v>
      </c>
      <c r="F19" s="14">
        <v>31</v>
      </c>
      <c r="G19" s="25">
        <f>C19-E19</f>
        <v>7</v>
      </c>
      <c r="H19" s="33">
        <v>214.65</v>
      </c>
      <c r="I19" s="16">
        <v>136.34</v>
      </c>
      <c r="J19" s="17">
        <f t="shared" si="2"/>
        <v>29265.381</v>
      </c>
      <c r="K19" s="16">
        <v>79.25</v>
      </c>
      <c r="L19" s="17">
        <f>K19*14.95</f>
        <v>1184.7875</v>
      </c>
      <c r="M19" s="21">
        <v>102</v>
      </c>
      <c r="N19" s="19">
        <f>M19*14.95</f>
        <v>1524.8999999999999</v>
      </c>
      <c r="O19" s="39">
        <v>26.67</v>
      </c>
      <c r="P19" s="20">
        <f>O19*1304.1</f>
        <v>34780.347</v>
      </c>
      <c r="Q19" s="19"/>
      <c r="R19" s="19"/>
      <c r="S19" s="40">
        <v>1477.4</v>
      </c>
      <c r="T19" s="19">
        <v>202.8</v>
      </c>
      <c r="U19" s="19">
        <v>0.03</v>
      </c>
      <c r="V19" s="19">
        <v>0.00412</v>
      </c>
      <c r="W19" s="20">
        <f>T19*U19*14.95</f>
        <v>90.9558</v>
      </c>
      <c r="X19" s="20">
        <f t="shared" si="1"/>
        <v>1305.9306000000001</v>
      </c>
      <c r="Y19" s="35">
        <f>(N19-L19-W19)/G19/14.95</f>
        <v>2.380857142857143</v>
      </c>
      <c r="Z19" s="34">
        <f t="shared" si="8"/>
        <v>2.801261455525607</v>
      </c>
    </row>
    <row r="20" spans="1:26" ht="18.75" customHeight="1">
      <c r="A20" s="12" t="s">
        <v>13</v>
      </c>
      <c r="B20" s="13" t="s">
        <v>14</v>
      </c>
      <c r="C20" s="14">
        <v>146</v>
      </c>
      <c r="D20" s="14">
        <v>149</v>
      </c>
      <c r="E20" s="14">
        <v>102</v>
      </c>
      <c r="F20" s="14">
        <v>105</v>
      </c>
      <c r="G20" s="15">
        <f t="shared" si="0"/>
        <v>44</v>
      </c>
      <c r="H20" s="24">
        <v>110.9</v>
      </c>
      <c r="I20" s="16">
        <v>149.99</v>
      </c>
      <c r="J20" s="17">
        <f t="shared" si="2"/>
        <v>16633.891000000003</v>
      </c>
      <c r="K20" s="16">
        <v>342.33</v>
      </c>
      <c r="L20" s="17">
        <f aca="true" t="shared" si="9" ref="L20:L30">K20*15.21</f>
        <v>5206.8393</v>
      </c>
      <c r="M20" s="21">
        <v>684</v>
      </c>
      <c r="N20" s="19">
        <f aca="true" t="shared" si="10" ref="N20:N30">M20*15.21</f>
        <v>10403.640000000001</v>
      </c>
      <c r="O20" s="38">
        <v>16.752</v>
      </c>
      <c r="P20" s="20">
        <f aca="true" t="shared" si="11" ref="P20:P30">O20*1280.5</f>
        <v>21450.935999999998</v>
      </c>
      <c r="Q20" s="19"/>
      <c r="R20" s="19"/>
      <c r="S20" s="40">
        <v>3718.9</v>
      </c>
      <c r="T20" s="19">
        <v>528.4</v>
      </c>
      <c r="U20" s="19">
        <v>0.03</v>
      </c>
      <c r="V20" s="19">
        <v>0.00426</v>
      </c>
      <c r="W20" s="20">
        <f aca="true" t="shared" si="12" ref="W20:W30">T20*U20*15.21</f>
        <v>241.10891999999998</v>
      </c>
      <c r="X20" s="20">
        <f t="shared" si="1"/>
        <v>1757.9868</v>
      </c>
      <c r="Y20" s="35">
        <f aca="true" t="shared" si="13" ref="Y20:Y30">(N20-L20-W20)/G20/15.21</f>
        <v>7.404954545454547</v>
      </c>
      <c r="Z20" s="34">
        <f t="shared" si="8"/>
        <v>0.6269075743913425</v>
      </c>
    </row>
    <row r="21" spans="1:26" ht="18.75" customHeight="1">
      <c r="A21" s="12" t="s">
        <v>13</v>
      </c>
      <c r="B21" s="13" t="s">
        <v>15</v>
      </c>
      <c r="C21" s="14">
        <v>379</v>
      </c>
      <c r="D21" s="14">
        <v>373</v>
      </c>
      <c r="E21" s="14">
        <v>281</v>
      </c>
      <c r="F21" s="14">
        <v>279</v>
      </c>
      <c r="G21" s="15">
        <f t="shared" si="0"/>
        <v>98</v>
      </c>
      <c r="H21" s="24">
        <v>97.04</v>
      </c>
      <c r="I21" s="16">
        <v>352.83</v>
      </c>
      <c r="J21" s="17">
        <f t="shared" si="2"/>
        <v>34238.6232</v>
      </c>
      <c r="K21" s="16">
        <v>759.26</v>
      </c>
      <c r="L21" s="17">
        <f t="shared" si="9"/>
        <v>11548.3446</v>
      </c>
      <c r="M21" s="21">
        <f>589+377+262</f>
        <v>1228</v>
      </c>
      <c r="N21" s="19">
        <f t="shared" si="10"/>
        <v>18677.88</v>
      </c>
      <c r="O21" s="38">
        <v>43.491</v>
      </c>
      <c r="P21" s="20">
        <f t="shared" si="11"/>
        <v>55690.2255</v>
      </c>
      <c r="Q21" s="19"/>
      <c r="R21" s="19"/>
      <c r="S21" s="40">
        <v>9272.2</v>
      </c>
      <c r="T21" s="19">
        <v>1475.9</v>
      </c>
      <c r="U21" s="19">
        <v>0.03</v>
      </c>
      <c r="V21" s="19">
        <v>0.00477</v>
      </c>
      <c r="W21" s="20">
        <f t="shared" si="12"/>
        <v>673.45317</v>
      </c>
      <c r="X21" s="20">
        <f t="shared" si="1"/>
        <v>4296.64008</v>
      </c>
      <c r="Y21" s="35">
        <f t="shared" si="13"/>
        <v>4.331255102040816</v>
      </c>
      <c r="Z21" s="34">
        <f t="shared" si="8"/>
        <v>1.803901843548631</v>
      </c>
    </row>
    <row r="22" spans="1:26" ht="18.75" customHeight="1">
      <c r="A22" s="12" t="s">
        <v>16</v>
      </c>
      <c r="B22" s="13" t="s">
        <v>6</v>
      </c>
      <c r="C22" s="14">
        <v>238</v>
      </c>
      <c r="D22" s="14">
        <v>239</v>
      </c>
      <c r="E22" s="14">
        <v>209</v>
      </c>
      <c r="F22" s="14">
        <v>214</v>
      </c>
      <c r="G22" s="15">
        <f t="shared" si="0"/>
        <v>29</v>
      </c>
      <c r="H22" s="24">
        <v>109.58</v>
      </c>
      <c r="I22" s="16">
        <v>257.38</v>
      </c>
      <c r="J22" s="17">
        <f t="shared" si="2"/>
        <v>28203.700399999998</v>
      </c>
      <c r="K22" s="16">
        <v>573.76</v>
      </c>
      <c r="L22" s="17">
        <f t="shared" si="9"/>
        <v>8726.8896</v>
      </c>
      <c r="M22" s="21">
        <f>988-13</f>
        <v>975</v>
      </c>
      <c r="N22" s="19">
        <f t="shared" si="10"/>
        <v>14829.75</v>
      </c>
      <c r="O22" s="38">
        <v>30.697</v>
      </c>
      <c r="P22" s="20">
        <f t="shared" si="11"/>
        <v>39307.508499999996</v>
      </c>
      <c r="Q22" s="19"/>
      <c r="R22" s="19"/>
      <c r="S22" s="40">
        <v>5967.4</v>
      </c>
      <c r="T22" s="19">
        <v>702.3</v>
      </c>
      <c r="U22" s="19">
        <v>0.03</v>
      </c>
      <c r="V22" s="19">
        <v>0.00353</v>
      </c>
      <c r="W22" s="20">
        <f t="shared" si="12"/>
        <v>320.45949</v>
      </c>
      <c r="X22" s="20">
        <f t="shared" si="1"/>
        <v>2308.74102</v>
      </c>
      <c r="Y22" s="35">
        <f t="shared" si="13"/>
        <v>13.109344827586204</v>
      </c>
      <c r="Z22" s="34">
        <f t="shared" si="8"/>
        <v>2.7676416788867835</v>
      </c>
    </row>
    <row r="23" spans="1:26" ht="18.75" customHeight="1">
      <c r="A23" s="12" t="s">
        <v>16</v>
      </c>
      <c r="B23" s="13">
        <v>7</v>
      </c>
      <c r="C23" s="14">
        <v>51</v>
      </c>
      <c r="D23" s="14">
        <v>36</v>
      </c>
      <c r="E23" s="14">
        <v>0</v>
      </c>
      <c r="F23" s="14">
        <v>0</v>
      </c>
      <c r="G23" s="15">
        <f t="shared" si="0"/>
        <v>51</v>
      </c>
      <c r="H23" s="24">
        <v>105.81</v>
      </c>
      <c r="I23" s="16">
        <v>0</v>
      </c>
      <c r="J23" s="17">
        <f t="shared" si="2"/>
        <v>0</v>
      </c>
      <c r="K23" s="16">
        <v>0</v>
      </c>
      <c r="L23" s="17">
        <f t="shared" si="9"/>
        <v>0</v>
      </c>
      <c r="M23" s="21">
        <v>240</v>
      </c>
      <c r="N23" s="19">
        <f t="shared" si="10"/>
        <v>3650.4</v>
      </c>
      <c r="O23" s="38">
        <v>27.678</v>
      </c>
      <c r="P23" s="20">
        <f t="shared" si="11"/>
        <v>35441.679000000004</v>
      </c>
      <c r="Q23" s="22"/>
      <c r="R23" s="22"/>
      <c r="S23" s="40">
        <v>665.1</v>
      </c>
      <c r="T23" s="19">
        <v>358.5</v>
      </c>
      <c r="U23" s="19">
        <v>0.029</v>
      </c>
      <c r="V23" s="19">
        <v>0.0157</v>
      </c>
      <c r="W23" s="20">
        <f t="shared" si="12"/>
        <v>158.13076500000003</v>
      </c>
      <c r="X23" s="20">
        <f t="shared" si="1"/>
        <v>1100.0536650000001</v>
      </c>
      <c r="Y23" s="35">
        <f t="shared" si="13"/>
        <v>4.502029411764706</v>
      </c>
      <c r="Z23" s="34">
        <f t="shared" si="8"/>
        <v>6.363908918316406</v>
      </c>
    </row>
    <row r="24" spans="1:26" ht="18.75" customHeight="1">
      <c r="A24" s="12" t="s">
        <v>16</v>
      </c>
      <c r="B24" s="13">
        <v>11</v>
      </c>
      <c r="C24" s="14">
        <v>164</v>
      </c>
      <c r="D24" s="14">
        <v>157</v>
      </c>
      <c r="E24" s="14">
        <v>149</v>
      </c>
      <c r="F24" s="14">
        <v>141</v>
      </c>
      <c r="G24" s="15">
        <f t="shared" si="0"/>
        <v>15</v>
      </c>
      <c r="H24" s="24"/>
      <c r="I24" s="16"/>
      <c r="J24" s="17">
        <f t="shared" si="2"/>
        <v>0</v>
      </c>
      <c r="K24" s="16">
        <v>432.79</v>
      </c>
      <c r="L24" s="17">
        <f t="shared" si="9"/>
        <v>6582.735900000001</v>
      </c>
      <c r="M24" s="21">
        <v>688</v>
      </c>
      <c r="N24" s="19">
        <f t="shared" si="10"/>
        <v>10464.480000000001</v>
      </c>
      <c r="O24" s="38"/>
      <c r="P24" s="20">
        <f t="shared" si="11"/>
        <v>0</v>
      </c>
      <c r="Q24" s="22"/>
      <c r="R24" s="22"/>
      <c r="S24" s="40">
        <v>3322.5</v>
      </c>
      <c r="T24" s="19">
        <v>535.7</v>
      </c>
      <c r="U24" s="19">
        <v>0.03</v>
      </c>
      <c r="V24" s="19">
        <v>0.00484</v>
      </c>
      <c r="W24" s="20">
        <f t="shared" si="12"/>
        <v>244.43991000000003</v>
      </c>
      <c r="X24" s="20">
        <f t="shared" si="1"/>
        <v>0</v>
      </c>
      <c r="Y24" s="35">
        <f t="shared" si="13"/>
        <v>15.942600000000002</v>
      </c>
      <c r="Z24" s="34">
        <f>(P24-J24-X24)/G24/1</f>
        <v>0</v>
      </c>
    </row>
    <row r="25" spans="1:26" ht="18.75" customHeight="1">
      <c r="A25" s="12" t="s">
        <v>16</v>
      </c>
      <c r="B25" s="13" t="s">
        <v>10</v>
      </c>
      <c r="C25" s="14">
        <v>164</v>
      </c>
      <c r="D25" s="14">
        <v>157</v>
      </c>
      <c r="E25" s="14">
        <v>147</v>
      </c>
      <c r="F25" s="14">
        <v>141</v>
      </c>
      <c r="G25" s="15">
        <f t="shared" si="0"/>
        <v>17</v>
      </c>
      <c r="H25" s="24">
        <v>110.86</v>
      </c>
      <c r="I25" s="16">
        <v>151.84</v>
      </c>
      <c r="J25" s="17">
        <f>I25*H25</f>
        <v>16832.9824</v>
      </c>
      <c r="K25" s="16"/>
      <c r="L25" s="17">
        <f t="shared" si="9"/>
        <v>0</v>
      </c>
      <c r="M25" s="21"/>
      <c r="N25" s="19">
        <f t="shared" si="10"/>
        <v>0</v>
      </c>
      <c r="O25" s="38">
        <v>48.168</v>
      </c>
      <c r="P25" s="20">
        <f t="shared" si="11"/>
        <v>61679.123999999996</v>
      </c>
      <c r="Q25" s="22"/>
      <c r="R25" s="22"/>
      <c r="S25" s="40">
        <v>3322.5</v>
      </c>
      <c r="T25" s="19">
        <v>535.7</v>
      </c>
      <c r="U25" s="19">
        <v>0.03</v>
      </c>
      <c r="V25" s="19">
        <v>0.00484</v>
      </c>
      <c r="W25" s="20"/>
      <c r="X25" s="20">
        <f>T25*U25*H25</f>
        <v>1781.6310600000002</v>
      </c>
      <c r="Y25" s="35">
        <f>(N25-L25-W25)/G25/15.21</f>
        <v>0</v>
      </c>
      <c r="Z25" s="34">
        <f>(P25-J25-X25)/G25/H25</f>
        <v>22.85050065265146</v>
      </c>
    </row>
    <row r="26" spans="1:26" ht="18.75" customHeight="1">
      <c r="A26" s="12" t="s">
        <v>16</v>
      </c>
      <c r="B26" s="13" t="s">
        <v>17</v>
      </c>
      <c r="C26" s="14">
        <v>247</v>
      </c>
      <c r="D26" s="14">
        <v>250</v>
      </c>
      <c r="E26" s="14">
        <v>223</v>
      </c>
      <c r="F26" s="14">
        <v>221</v>
      </c>
      <c r="G26" s="15">
        <f t="shared" si="0"/>
        <v>24</v>
      </c>
      <c r="H26" s="24">
        <v>121.76</v>
      </c>
      <c r="I26" s="16">
        <v>255.51</v>
      </c>
      <c r="J26" s="17">
        <f t="shared" si="2"/>
        <v>31110.8976</v>
      </c>
      <c r="K26" s="16">
        <v>524.91</v>
      </c>
      <c r="L26" s="17">
        <f t="shared" si="9"/>
        <v>7983.8811</v>
      </c>
      <c r="M26" s="21">
        <v>1202</v>
      </c>
      <c r="N26" s="19">
        <f t="shared" si="10"/>
        <v>18282.420000000002</v>
      </c>
      <c r="O26" s="38">
        <v>48.337</v>
      </c>
      <c r="P26" s="20">
        <f t="shared" si="11"/>
        <v>61895.52850000001</v>
      </c>
      <c r="Q26" s="19"/>
      <c r="R26" s="19"/>
      <c r="S26" s="40">
        <v>6348.6</v>
      </c>
      <c r="T26" s="19">
        <v>695.7</v>
      </c>
      <c r="U26" s="19">
        <v>0.03</v>
      </c>
      <c r="V26" s="19">
        <v>0.00328</v>
      </c>
      <c r="W26" s="20">
        <f t="shared" si="12"/>
        <v>317.44791000000004</v>
      </c>
      <c r="X26" s="20">
        <f t="shared" si="1"/>
        <v>2541.2529600000003</v>
      </c>
      <c r="Y26" s="35">
        <f t="shared" si="13"/>
        <v>27.34245833333334</v>
      </c>
      <c r="Z26" s="34">
        <f t="shared" si="8"/>
        <v>9.664975477715727</v>
      </c>
    </row>
    <row r="27" spans="1:26" ht="18.75" customHeight="1">
      <c r="A27" s="12" t="s">
        <v>16</v>
      </c>
      <c r="B27" s="13" t="s">
        <v>18</v>
      </c>
      <c r="C27" s="14">
        <v>290</v>
      </c>
      <c r="D27" s="14">
        <v>291</v>
      </c>
      <c r="E27" s="14">
        <v>64</v>
      </c>
      <c r="F27" s="14">
        <v>61</v>
      </c>
      <c r="G27" s="15">
        <f t="shared" si="0"/>
        <v>226</v>
      </c>
      <c r="H27" s="24">
        <v>115.77</v>
      </c>
      <c r="I27" s="16">
        <v>53.86</v>
      </c>
      <c r="J27" s="17">
        <f t="shared" si="2"/>
        <v>6235.3722</v>
      </c>
      <c r="K27" s="16">
        <v>95.9</v>
      </c>
      <c r="L27" s="17">
        <f t="shared" si="9"/>
        <v>1458.6390000000001</v>
      </c>
      <c r="M27" s="21">
        <v>1511</v>
      </c>
      <c r="N27" s="19">
        <f t="shared" si="10"/>
        <v>22982.31</v>
      </c>
      <c r="O27" s="38">
        <v>61.713</v>
      </c>
      <c r="P27" s="20">
        <f t="shared" si="11"/>
        <v>79023.49650000001</v>
      </c>
      <c r="Q27" s="22"/>
      <c r="R27" s="22"/>
      <c r="S27" s="40">
        <v>4181.3</v>
      </c>
      <c r="T27" s="19">
        <v>1414</v>
      </c>
      <c r="U27" s="19">
        <v>0.029</v>
      </c>
      <c r="V27" s="19">
        <v>0.00979</v>
      </c>
      <c r="W27" s="20">
        <f t="shared" si="12"/>
        <v>623.70126</v>
      </c>
      <c r="X27" s="20">
        <f t="shared" si="1"/>
        <v>4747.26462</v>
      </c>
      <c r="Y27" s="35">
        <f t="shared" si="13"/>
        <v>6.080061946902655</v>
      </c>
      <c r="Z27" s="34">
        <f t="shared" si="8"/>
        <v>2.600550667672629</v>
      </c>
    </row>
    <row r="28" spans="1:26" ht="18.75" customHeight="1">
      <c r="A28" s="12" t="s">
        <v>16</v>
      </c>
      <c r="B28" s="13" t="s">
        <v>19</v>
      </c>
      <c r="C28" s="14">
        <v>152</v>
      </c>
      <c r="D28" s="14">
        <v>147</v>
      </c>
      <c r="E28" s="14">
        <v>112</v>
      </c>
      <c r="F28" s="14">
        <v>115</v>
      </c>
      <c r="G28" s="15">
        <f t="shared" si="0"/>
        <v>40</v>
      </c>
      <c r="H28" s="24">
        <v>109.52</v>
      </c>
      <c r="I28" s="16">
        <v>134.87</v>
      </c>
      <c r="J28" s="17">
        <f t="shared" si="2"/>
        <v>14770.9624</v>
      </c>
      <c r="K28" s="16">
        <v>265.53</v>
      </c>
      <c r="L28" s="17">
        <f t="shared" si="9"/>
        <v>4038.7113</v>
      </c>
      <c r="M28" s="21">
        <v>573</v>
      </c>
      <c r="N28" s="19">
        <f t="shared" si="10"/>
        <v>8715.33</v>
      </c>
      <c r="O28" s="38">
        <v>27.523</v>
      </c>
      <c r="P28" s="20">
        <f t="shared" si="11"/>
        <v>35243.2015</v>
      </c>
      <c r="Q28" s="19"/>
      <c r="R28" s="19"/>
      <c r="S28" s="40">
        <v>3911.5</v>
      </c>
      <c r="T28" s="19">
        <v>460.2</v>
      </c>
      <c r="U28" s="19">
        <v>0.03</v>
      </c>
      <c r="V28" s="19">
        <v>0.00353</v>
      </c>
      <c r="W28" s="20">
        <f t="shared" si="12"/>
        <v>209.98926</v>
      </c>
      <c r="X28" s="20">
        <f t="shared" si="1"/>
        <v>1512.0331199999998</v>
      </c>
      <c r="Y28" s="35">
        <f t="shared" si="13"/>
        <v>7.3416</v>
      </c>
      <c r="Z28" s="34">
        <f t="shared" si="8"/>
        <v>4.328023644083273</v>
      </c>
    </row>
    <row r="29" spans="1:26" ht="18.75" customHeight="1">
      <c r="A29" s="12" t="s">
        <v>16</v>
      </c>
      <c r="B29" s="26" t="s">
        <v>20</v>
      </c>
      <c r="C29" s="14">
        <v>221</v>
      </c>
      <c r="D29" s="14">
        <v>233</v>
      </c>
      <c r="E29" s="14">
        <v>171</v>
      </c>
      <c r="F29" s="14">
        <v>177</v>
      </c>
      <c r="G29" s="15">
        <f t="shared" si="0"/>
        <v>50</v>
      </c>
      <c r="H29" s="24">
        <v>112.19</v>
      </c>
      <c r="I29" s="16">
        <v>217.28</v>
      </c>
      <c r="J29" s="27">
        <f t="shared" si="2"/>
        <v>24376.6432</v>
      </c>
      <c r="K29" s="16">
        <v>410.19</v>
      </c>
      <c r="L29" s="27">
        <f t="shared" si="9"/>
        <v>6238.9899000000005</v>
      </c>
      <c r="M29" s="21">
        <f>527+285</f>
        <v>812</v>
      </c>
      <c r="N29" s="28">
        <f t="shared" si="10"/>
        <v>12350.52</v>
      </c>
      <c r="O29" s="38">
        <v>32.943</v>
      </c>
      <c r="P29" s="20">
        <f t="shared" si="11"/>
        <v>42183.5115</v>
      </c>
      <c r="Q29" s="19"/>
      <c r="R29" s="19"/>
      <c r="S29" s="40">
        <v>5485.6</v>
      </c>
      <c r="T29" s="28">
        <v>817.7</v>
      </c>
      <c r="U29" s="28">
        <v>0.03</v>
      </c>
      <c r="V29" s="28">
        <v>0.00447</v>
      </c>
      <c r="W29" s="29">
        <f t="shared" si="12"/>
        <v>373.11651</v>
      </c>
      <c r="X29" s="29">
        <f t="shared" si="1"/>
        <v>2752.13289</v>
      </c>
      <c r="Y29" s="36">
        <f t="shared" si="13"/>
        <v>7.54558</v>
      </c>
      <c r="Z29" s="34">
        <f t="shared" si="8"/>
        <v>2.6837927462340674</v>
      </c>
    </row>
    <row r="30" spans="1:26" ht="18.75" customHeight="1">
      <c r="A30" s="12" t="s">
        <v>16</v>
      </c>
      <c r="B30" s="30" t="s">
        <v>21</v>
      </c>
      <c r="C30" s="14">
        <v>202</v>
      </c>
      <c r="D30" s="14">
        <v>200</v>
      </c>
      <c r="E30" s="14">
        <v>159</v>
      </c>
      <c r="F30" s="14">
        <v>159</v>
      </c>
      <c r="G30" s="15">
        <f t="shared" si="0"/>
        <v>43</v>
      </c>
      <c r="H30" s="24">
        <v>113.15</v>
      </c>
      <c r="I30" s="16">
        <v>241.93</v>
      </c>
      <c r="J30" s="31">
        <f t="shared" si="2"/>
        <v>27374.379500000003</v>
      </c>
      <c r="K30" s="16">
        <v>402.73</v>
      </c>
      <c r="L30" s="31">
        <f t="shared" si="9"/>
        <v>6125.523300000001</v>
      </c>
      <c r="M30" s="21">
        <v>901</v>
      </c>
      <c r="N30" s="19">
        <f t="shared" si="10"/>
        <v>13704.210000000001</v>
      </c>
      <c r="O30" s="38">
        <v>33.207</v>
      </c>
      <c r="P30" s="20">
        <f t="shared" si="11"/>
        <v>42521.563500000004</v>
      </c>
      <c r="Q30" s="22"/>
      <c r="R30" s="22"/>
      <c r="S30" s="32">
        <v>4671</v>
      </c>
      <c r="T30" s="19">
        <v>468.6</v>
      </c>
      <c r="U30" s="19">
        <v>0.03</v>
      </c>
      <c r="V30" s="19">
        <v>0.00301</v>
      </c>
      <c r="W30" s="20">
        <f t="shared" si="12"/>
        <v>213.82218</v>
      </c>
      <c r="X30" s="20">
        <f t="shared" si="1"/>
        <v>1590.6627</v>
      </c>
      <c r="Y30" s="35">
        <f t="shared" si="13"/>
        <v>11.26074418604651</v>
      </c>
      <c r="Z30" s="34">
        <f t="shared" si="8"/>
        <v>2.78628313927797</v>
      </c>
    </row>
  </sheetData>
  <sheetProtection/>
  <mergeCells count="2">
    <mergeCell ref="A2:Z2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ГИРЦ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Гл. бухгалтер</cp:lastModifiedBy>
  <cp:lastPrinted>2015-04-21T06:10:45Z</cp:lastPrinted>
  <dcterms:created xsi:type="dcterms:W3CDTF">2012-09-26T11:06:49Z</dcterms:created>
  <dcterms:modified xsi:type="dcterms:W3CDTF">2016-07-14T08:23:13Z</dcterms:modified>
  <cp:category/>
  <cp:version/>
  <cp:contentType/>
  <cp:contentStatus/>
</cp:coreProperties>
</file>