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915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<sst xmlns="http://schemas.openxmlformats.org/spreadsheetml/2006/main" count="69" uniqueCount="62">
  <si>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Александровка 1</t>
  </si>
  <si>
    <t>Александровка 5</t>
  </si>
  <si>
    <t>Александровка 7</t>
  </si>
  <si>
    <t>Баскакова 7</t>
  </si>
  <si>
    <t>Баскакова 9</t>
  </si>
  <si>
    <t>Баскакова 11</t>
  </si>
  <si>
    <t>Васильковского 1</t>
  </si>
  <si>
    <t>Васильковского 1-офис</t>
  </si>
  <si>
    <t>Ленина 32</t>
  </si>
  <si>
    <t>Ленина 38</t>
  </si>
  <si>
    <t>Учебная 5</t>
  </si>
  <si>
    <t>Учебная 11</t>
  </si>
  <si>
    <t>Учебная 13</t>
  </si>
  <si>
    <t>Учебная 15</t>
  </si>
  <si>
    <t>Учебная 15-а</t>
  </si>
  <si>
    <t>Учебная 17</t>
  </si>
  <si>
    <t>Учебная 21</t>
  </si>
  <si>
    <t>Учебная 7</t>
  </si>
  <si>
    <t>Александровка 2</t>
  </si>
  <si>
    <t>ср. мес
 t</t>
  </si>
  <si>
    <t xml:space="preserve">итого 
м3
</t>
  </si>
  <si>
    <t xml:space="preserve">цена
</t>
  </si>
  <si>
    <t xml:space="preserve">Адрес
</t>
  </si>
  <si>
    <t xml:space="preserve">(тепло)
ст-ть 
1 м2
</t>
  </si>
  <si>
    <t>Хильченко И.И.</t>
  </si>
  <si>
    <t>Утверждаю:</t>
  </si>
  <si>
    <t xml:space="preserve">пло-
щадь
(м2)
</t>
  </si>
  <si>
    <t xml:space="preserve">сумма горячей
воды
</t>
  </si>
  <si>
    <t xml:space="preserve">цена
1 м3
горяч.воды.
</t>
  </si>
  <si>
    <t xml:space="preserve">ГВС
 м3
</t>
  </si>
  <si>
    <t xml:space="preserve">ХВС
м3 
</t>
  </si>
  <si>
    <t xml:space="preserve">м3*t=
Гкал
</t>
  </si>
  <si>
    <t>ГВС + ХВС
м3</t>
  </si>
  <si>
    <r>
      <t>Гкал</t>
    </r>
    <r>
      <rPr>
        <sz val="9"/>
        <rFont val="Arial Cyr"/>
        <family val="0"/>
      </rPr>
      <t xml:space="preserve"> хол.
воды (из м3)
</t>
    </r>
  </si>
  <si>
    <r>
      <t xml:space="preserve">итого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
по акту гор.
воды
</t>
    </r>
  </si>
  <si>
    <t xml:space="preserve">Расчет  Гкал и  стоимости  1 м3 горячей воды  по ИПУ за </t>
  </si>
  <si>
    <r>
      <t>Гкал</t>
    </r>
    <r>
      <rPr>
        <sz val="9"/>
        <rFont val="Arial Cyr"/>
        <family val="0"/>
      </rPr>
      <t xml:space="preserve"> горяч.
воды (из м3)
</t>
    </r>
    <r>
      <rPr>
        <sz val="6"/>
        <rFont val="Arial Cyr"/>
        <family val="0"/>
      </rPr>
      <t>(подпиток)</t>
    </r>
    <r>
      <rPr>
        <sz val="9"/>
        <rFont val="Arial Cyr"/>
        <family val="0"/>
      </rPr>
      <t xml:space="preserve">
</t>
    </r>
  </si>
  <si>
    <r>
      <t xml:space="preserve">всего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 по
*акту;
*хол.;
*гор. воде</t>
    </r>
  </si>
  <si>
    <t xml:space="preserve">цена
1 м3
горячей воды.
</t>
  </si>
  <si>
    <t>КАРАЧАРОВО</t>
  </si>
  <si>
    <t xml:space="preserve">Тариф Гкал /пр.РЭК/
</t>
  </si>
  <si>
    <t xml:space="preserve">ГВС
тн
</t>
  </si>
  <si>
    <t xml:space="preserve">тн*t=
Гкал
</t>
  </si>
  <si>
    <t xml:space="preserve">ХВС
тн 
</t>
  </si>
  <si>
    <r>
      <t>Гкал</t>
    </r>
    <r>
      <rPr>
        <sz val="9"/>
        <rFont val="Arial Cyr"/>
        <family val="0"/>
      </rPr>
      <t xml:space="preserve"> горяч.
воды (из тн)
</t>
    </r>
    <r>
      <rPr>
        <sz val="6"/>
        <rFont val="Arial Cyr"/>
        <family val="0"/>
      </rPr>
      <t>(подпиток)</t>
    </r>
    <r>
      <rPr>
        <sz val="9"/>
        <rFont val="Arial Cyr"/>
        <family val="0"/>
      </rPr>
      <t xml:space="preserve">
</t>
    </r>
  </si>
  <si>
    <r>
      <t>Гкал</t>
    </r>
    <r>
      <rPr>
        <sz val="9"/>
        <rFont val="Arial Cyr"/>
        <family val="0"/>
      </rPr>
      <t xml:space="preserve"> хол.
воды (из тн)
</t>
    </r>
  </si>
  <si>
    <t>ГВС + ХВС
тн</t>
  </si>
  <si>
    <t xml:space="preserve">Расчет  Гкал ОТОПЛЕНИЯ и  стоимости  1 м3 горячей воды  по ИПУ за </t>
  </si>
  <si>
    <t>(тепло) ст-ть 1м2</t>
  </si>
  <si>
    <t>Карачарово 1А-ГВС</t>
  </si>
  <si>
    <t>Карачарово 1А-отоп</t>
  </si>
  <si>
    <t>Карачарово 1Б-ГВС</t>
  </si>
  <si>
    <t>Карачарово 1Б-отоп</t>
  </si>
  <si>
    <t>Карачарово 3-ГВС</t>
  </si>
  <si>
    <t>Карачарово 3-отоп</t>
  </si>
  <si>
    <r>
      <t xml:space="preserve">Итого </t>
    </r>
    <r>
      <rPr>
        <b/>
        <u val="single"/>
        <sz val="9"/>
        <rFont val="Arial Cyr"/>
        <family val="0"/>
      </rPr>
      <t>Гкал</t>
    </r>
    <r>
      <rPr>
        <b/>
        <sz val="9"/>
        <rFont val="Arial Cyr"/>
        <family val="0"/>
      </rPr>
      <t xml:space="preserve"> 
гор.
воды
</t>
    </r>
  </si>
  <si>
    <r>
      <t xml:space="preserve">тепло 
</t>
    </r>
    <r>
      <rPr>
        <b/>
        <u val="single"/>
        <sz val="10"/>
        <rFont val="Arial Cyr"/>
        <family val="0"/>
      </rPr>
      <t>Гкал</t>
    </r>
    <r>
      <rPr>
        <b/>
        <sz val="10"/>
        <rFont val="Arial Cyr"/>
        <family val="0"/>
      </rPr>
      <t xml:space="preserve">
</t>
    </r>
  </si>
  <si>
    <r>
      <t xml:space="preserve">итого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
по ОДПУ
</t>
    </r>
  </si>
  <si>
    <r>
      <t xml:space="preserve">всего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 по
*ОДПУ</t>
    </r>
  </si>
  <si>
    <r>
      <t xml:space="preserve">Итого тепло 
</t>
    </r>
    <r>
      <rPr>
        <b/>
        <u val="single"/>
        <sz val="10"/>
        <rFont val="Arial Cyr"/>
        <family val="0"/>
      </rPr>
      <t>Гкал</t>
    </r>
    <r>
      <rPr>
        <b/>
        <sz val="10"/>
        <rFont val="Arial Cyr"/>
        <family val="0"/>
      </rPr>
      <t xml:space="preserve">
</t>
    </r>
  </si>
  <si>
    <t xml:space="preserve">Баскакова 14 </t>
  </si>
  <si>
    <t>декабрь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</si>
</sst>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3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9"/>
      <name val="Arial Cyr"/>
      <family val="0"/>
    </font>
    <font>
      <sz val="6"/>
      <name val="Arial Cyr"/>
      <family val="0"/>
    </font>
    <font>
      <i/>
      <sz val="7"/>
      <name val="Arial Cyr"/>
      <family val="0"/>
    </font>
    <font>
      <b/>
      <i/>
      <sz val="8"/>
      <color indexed="10"/>
      <name val="Arial Cyr"/>
      <family val="0"/>
    </font>
    <font>
      <i/>
      <sz val="8"/>
      <color indexed="9"/>
      <name val="Arial Cyr"/>
      <family val="0"/>
    </font>
    <font>
      <b/>
      <u val="single"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7"/>
      <name val="Arial Cyr"/>
      <family val="0"/>
    </font>
    <font>
      <b/>
      <i/>
      <sz val="10"/>
      <name val="Arial Cyr"/>
      <family val="0"/>
    </font>
    <font>
      <i/>
      <sz val="7"/>
      <color indexed="5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7" fontId="2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174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173" fontId="17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4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4" fontId="3" fillId="0" borderId="15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S13" sqref="S13"/>
    </sheetView>
  </sheetViews>
  <sheetFormatPr defaultColWidth="9.00390625" defaultRowHeight="12.75"/>
  <cols>
    <col min="1" max="1" width="16.625" style="0" customWidth="1"/>
    <col min="2" max="2" width="9.00390625" style="0" customWidth="1"/>
    <col min="3" max="3" width="7.00390625" style="0" customWidth="1"/>
    <col min="4" max="4" width="8.875" style="0" customWidth="1"/>
    <col min="5" max="5" width="7.625" style="0" customWidth="1"/>
    <col min="6" max="6" width="6.75390625" style="0" customWidth="1"/>
    <col min="7" max="7" width="7.125" style="0" customWidth="1"/>
    <col min="8" max="8" width="7.625" style="0" customWidth="1"/>
    <col min="9" max="9" width="6.875" style="0" customWidth="1"/>
    <col min="10" max="10" width="7.75390625" style="0" customWidth="1"/>
    <col min="11" max="11" width="7.875" style="0" customWidth="1"/>
    <col min="12" max="12" width="8.625" style="0" customWidth="1"/>
    <col min="13" max="13" width="8.25390625" style="0" customWidth="1"/>
    <col min="14" max="14" width="8.625" style="0" customWidth="1"/>
    <col min="15" max="15" width="7.25390625" style="0" customWidth="1"/>
    <col min="16" max="16" width="7.00390625" style="0" customWidth="1"/>
    <col min="17" max="17" width="8.375" style="0" customWidth="1"/>
    <col min="18" max="18" width="9.25390625" style="0" customWidth="1"/>
    <col min="19" max="19" width="7.25390625" style="1" customWidth="1"/>
    <col min="20" max="20" width="6.875" style="0" customWidth="1"/>
  </cols>
  <sheetData>
    <row r="1" spans="1:19" s="20" customFormat="1" ht="23.25" customHeight="1">
      <c r="A1" s="26" t="s">
        <v>35</v>
      </c>
      <c r="B1" s="26"/>
      <c r="C1" s="26"/>
      <c r="D1" s="26"/>
      <c r="E1" s="26"/>
      <c r="F1" s="27"/>
      <c r="G1" s="28"/>
      <c r="H1" s="51" t="s">
        <v>61</v>
      </c>
      <c r="I1" s="51"/>
      <c r="J1" s="29">
        <v>2015</v>
      </c>
      <c r="K1" s="28"/>
      <c r="L1" s="28" t="s">
        <v>25</v>
      </c>
      <c r="M1" s="28"/>
      <c r="N1" s="28"/>
      <c r="O1" s="28"/>
      <c r="P1" s="28"/>
      <c r="Q1" s="28" t="s">
        <v>24</v>
      </c>
      <c r="R1" s="28"/>
      <c r="S1" s="28"/>
    </row>
    <row r="2" spans="1:19" s="20" customFormat="1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31"/>
      <c r="O2" s="32"/>
      <c r="S2" s="38"/>
    </row>
    <row r="3" spans="1:19" s="20" customFormat="1" ht="25.5" customHeight="1">
      <c r="A3" s="56" t="s">
        <v>22</v>
      </c>
      <c r="B3" s="54" t="s">
        <v>29</v>
      </c>
      <c r="C3" s="54" t="s">
        <v>30</v>
      </c>
      <c r="D3" s="54" t="s">
        <v>20</v>
      </c>
      <c r="E3" s="54" t="s">
        <v>19</v>
      </c>
      <c r="F3" s="54" t="s">
        <v>31</v>
      </c>
      <c r="G3" s="64" t="s">
        <v>36</v>
      </c>
      <c r="H3" s="64" t="s">
        <v>33</v>
      </c>
      <c r="I3" s="52" t="s">
        <v>55</v>
      </c>
      <c r="J3" s="54" t="s">
        <v>40</v>
      </c>
      <c r="K3" s="54" t="s">
        <v>27</v>
      </c>
      <c r="L3" s="54" t="s">
        <v>32</v>
      </c>
      <c r="M3" s="52" t="s">
        <v>28</v>
      </c>
      <c r="N3" s="54" t="s">
        <v>34</v>
      </c>
      <c r="O3" s="54" t="s">
        <v>37</v>
      </c>
      <c r="P3" s="60" t="s">
        <v>56</v>
      </c>
      <c r="Q3" s="54" t="s">
        <v>26</v>
      </c>
      <c r="R3" s="62" t="s">
        <v>23</v>
      </c>
      <c r="S3" s="58"/>
    </row>
    <row r="4" spans="1:19" s="20" customFormat="1" ht="70.5" customHeight="1">
      <c r="A4" s="57"/>
      <c r="B4" s="55"/>
      <c r="C4" s="55"/>
      <c r="D4" s="55"/>
      <c r="E4" s="55"/>
      <c r="F4" s="55"/>
      <c r="G4" s="55"/>
      <c r="H4" s="55"/>
      <c r="I4" s="53"/>
      <c r="J4" s="55"/>
      <c r="K4" s="55"/>
      <c r="L4" s="55"/>
      <c r="M4" s="53"/>
      <c r="N4" s="55"/>
      <c r="O4" s="55"/>
      <c r="P4" s="61"/>
      <c r="Q4" s="55"/>
      <c r="R4" s="63"/>
      <c r="S4" s="59"/>
    </row>
    <row r="5" spans="1:19" s="22" customFormat="1" ht="10.5" customHeight="1">
      <c r="A5" s="25"/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25">
        <v>10</v>
      </c>
      <c r="L5" s="25">
        <v>11</v>
      </c>
      <c r="M5" s="25">
        <v>12</v>
      </c>
      <c r="N5" s="25">
        <v>13</v>
      </c>
      <c r="O5" s="25">
        <v>14</v>
      </c>
      <c r="P5" s="25">
        <v>15</v>
      </c>
      <c r="Q5" s="25">
        <v>16</v>
      </c>
      <c r="R5" s="35">
        <v>17</v>
      </c>
      <c r="S5" s="19"/>
    </row>
    <row r="6" spans="1:22" s="20" customFormat="1" ht="12.75">
      <c r="A6" s="3" t="s">
        <v>0</v>
      </c>
      <c r="B6" s="6">
        <v>384.755</v>
      </c>
      <c r="C6" s="3">
        <v>0</v>
      </c>
      <c r="D6" s="6">
        <f aca="true" t="shared" si="0" ref="D6:D25">B6+C6</f>
        <v>384.755</v>
      </c>
      <c r="E6" s="33">
        <v>0.0622</v>
      </c>
      <c r="F6" s="9">
        <f aca="true" t="shared" si="1" ref="F6:F25">D6*E6</f>
        <v>23.931760999999998</v>
      </c>
      <c r="G6" s="9">
        <f aca="true" t="shared" si="2" ref="G6:G25">B6*15.6/1280.5</f>
        <v>4.687370558375634</v>
      </c>
      <c r="H6" s="9">
        <f aca="true" t="shared" si="3" ref="H6:H25">C6*15.21/1280.5</f>
        <v>0</v>
      </c>
      <c r="I6" s="21">
        <f aca="true" t="shared" si="4" ref="I6:I25">F6+G6+H6</f>
        <v>28.61913155837563</v>
      </c>
      <c r="J6" s="3">
        <v>1280.5</v>
      </c>
      <c r="K6" s="3">
        <f aca="true" t="shared" si="5" ref="K6:K25">I6*J6</f>
        <v>36646.79796049999</v>
      </c>
      <c r="L6" s="6">
        <f aca="true" t="shared" si="6" ref="L6:L25">D6</f>
        <v>384.755</v>
      </c>
      <c r="M6" s="34">
        <f aca="true" t="shared" si="7" ref="M6:M25">K6/L6</f>
        <v>95.24709999999999</v>
      </c>
      <c r="N6" s="6">
        <v>210.891</v>
      </c>
      <c r="O6" s="9">
        <f aca="true" t="shared" si="8" ref="O6:O25">G6+H6+N6</f>
        <v>215.57837055837564</v>
      </c>
      <c r="P6" s="36">
        <f aca="true" t="shared" si="9" ref="P6:P23">O6-I6</f>
        <v>186.959239</v>
      </c>
      <c r="Q6" s="71">
        <v>9292.2</v>
      </c>
      <c r="R6" s="72">
        <f>P6*J6/Q6</f>
        <v>25.76368411565614</v>
      </c>
      <c r="S6" s="41"/>
      <c r="U6" s="38"/>
      <c r="V6" s="38"/>
    </row>
    <row r="7" spans="1:22" s="20" customFormat="1" ht="12.75">
      <c r="A7" s="3" t="s">
        <v>18</v>
      </c>
      <c r="B7" s="6">
        <v>49.158</v>
      </c>
      <c r="C7" s="3">
        <v>108</v>
      </c>
      <c r="D7" s="6">
        <f t="shared" si="0"/>
        <v>157.15800000000002</v>
      </c>
      <c r="E7" s="33">
        <v>0.064</v>
      </c>
      <c r="F7" s="9">
        <f t="shared" si="1"/>
        <v>10.058112000000001</v>
      </c>
      <c r="G7" s="9">
        <f t="shared" si="2"/>
        <v>0.5988791878172588</v>
      </c>
      <c r="H7" s="9">
        <f t="shared" si="3"/>
        <v>1.2828426395939088</v>
      </c>
      <c r="I7" s="21">
        <f t="shared" si="4"/>
        <v>11.939833827411169</v>
      </c>
      <c r="J7" s="3">
        <v>1280.5</v>
      </c>
      <c r="K7" s="3">
        <f t="shared" si="5"/>
        <v>15288.957216000003</v>
      </c>
      <c r="L7" s="6">
        <f t="shared" si="6"/>
        <v>157.15800000000002</v>
      </c>
      <c r="M7" s="34">
        <f t="shared" si="7"/>
        <v>97.28398946283359</v>
      </c>
      <c r="N7" s="6">
        <v>68.08</v>
      </c>
      <c r="O7" s="9">
        <f t="shared" si="8"/>
        <v>69.96172182741117</v>
      </c>
      <c r="P7" s="36">
        <f t="shared" si="9"/>
        <v>58.021888</v>
      </c>
      <c r="Q7" s="71">
        <v>2954.1</v>
      </c>
      <c r="R7" s="72">
        <f aca="true" t="shared" si="10" ref="R7:R25">P7*J7/Q7</f>
        <v>25.150478177448292</v>
      </c>
      <c r="S7" s="41"/>
      <c r="U7" s="38"/>
      <c r="V7" s="38"/>
    </row>
    <row r="8" spans="1:22" s="20" customFormat="1" ht="12.75">
      <c r="A8" s="3" t="s">
        <v>1</v>
      </c>
      <c r="B8" s="6">
        <v>40.358</v>
      </c>
      <c r="C8" s="3">
        <v>778</v>
      </c>
      <c r="D8" s="6">
        <f t="shared" si="0"/>
        <v>818.358</v>
      </c>
      <c r="E8" s="33">
        <v>0.0606</v>
      </c>
      <c r="F8" s="9">
        <f t="shared" si="1"/>
        <v>49.5924948</v>
      </c>
      <c r="G8" s="9">
        <f t="shared" si="2"/>
        <v>0.4916710659898477</v>
      </c>
      <c r="H8" s="9">
        <f t="shared" si="3"/>
        <v>9.241218274111676</v>
      </c>
      <c r="I8" s="21">
        <f t="shared" si="4"/>
        <v>59.32538414010152</v>
      </c>
      <c r="J8" s="3">
        <v>1280.5</v>
      </c>
      <c r="K8" s="3">
        <f t="shared" si="5"/>
        <v>75966.15439139999</v>
      </c>
      <c r="L8" s="6">
        <f t="shared" si="6"/>
        <v>818.358</v>
      </c>
      <c r="M8" s="34">
        <f t="shared" si="7"/>
        <v>92.82753317179034</v>
      </c>
      <c r="N8" s="6">
        <v>263.532</v>
      </c>
      <c r="O8" s="9">
        <f t="shared" si="8"/>
        <v>273.2648893401015</v>
      </c>
      <c r="P8" s="36">
        <f t="shared" si="9"/>
        <v>213.93950519999999</v>
      </c>
      <c r="Q8" s="71">
        <v>9719.9</v>
      </c>
      <c r="R8" s="72">
        <f t="shared" si="10"/>
        <v>28.184398646961387</v>
      </c>
      <c r="S8" s="41"/>
      <c r="U8" s="38"/>
      <c r="V8" s="38"/>
    </row>
    <row r="9" spans="1:22" s="20" customFormat="1" ht="12.75">
      <c r="A9" s="3" t="s">
        <v>2</v>
      </c>
      <c r="B9" s="6">
        <v>188.457</v>
      </c>
      <c r="C9" s="3">
        <v>498</v>
      </c>
      <c r="D9" s="6">
        <f t="shared" si="0"/>
        <v>686.457</v>
      </c>
      <c r="E9" s="33">
        <v>0.0597</v>
      </c>
      <c r="F9" s="9">
        <f t="shared" si="1"/>
        <v>40.9814829</v>
      </c>
      <c r="G9" s="9">
        <f t="shared" si="2"/>
        <v>2.295922842639594</v>
      </c>
      <c r="H9" s="9">
        <f t="shared" si="3"/>
        <v>5.915329949238579</v>
      </c>
      <c r="I9" s="21">
        <f t="shared" si="4"/>
        <v>49.19273569187817</v>
      </c>
      <c r="J9" s="3">
        <v>1280.5</v>
      </c>
      <c r="K9" s="3">
        <f t="shared" si="5"/>
        <v>62991.298053449995</v>
      </c>
      <c r="L9" s="6">
        <f t="shared" si="6"/>
        <v>686.457</v>
      </c>
      <c r="M9" s="34">
        <f t="shared" si="7"/>
        <v>91.76291894969386</v>
      </c>
      <c r="N9" s="6">
        <v>164.43</v>
      </c>
      <c r="O9" s="9">
        <f t="shared" si="8"/>
        <v>172.64125279187817</v>
      </c>
      <c r="P9" s="36">
        <f t="shared" si="9"/>
        <v>123.4485171</v>
      </c>
      <c r="Q9" s="71">
        <v>6610</v>
      </c>
      <c r="R9" s="72">
        <f t="shared" si="10"/>
        <v>23.914648433668685</v>
      </c>
      <c r="S9" s="41"/>
      <c r="U9" s="38"/>
      <c r="V9" s="38"/>
    </row>
    <row r="10" spans="1:22" s="20" customFormat="1" ht="12.75">
      <c r="A10" s="3" t="s">
        <v>3</v>
      </c>
      <c r="B10" s="6">
        <v>384.17</v>
      </c>
      <c r="C10" s="3">
        <v>0</v>
      </c>
      <c r="D10" s="6">
        <f t="shared" si="0"/>
        <v>384.17</v>
      </c>
      <c r="E10" s="33">
        <v>0.0637</v>
      </c>
      <c r="F10" s="9">
        <f t="shared" si="1"/>
        <v>24.471629000000004</v>
      </c>
      <c r="G10" s="9">
        <f t="shared" si="2"/>
        <v>4.680243654822335</v>
      </c>
      <c r="H10" s="9">
        <f t="shared" si="3"/>
        <v>0</v>
      </c>
      <c r="I10" s="21">
        <f t="shared" si="4"/>
        <v>29.151872654822338</v>
      </c>
      <c r="J10" s="3">
        <v>1280.5</v>
      </c>
      <c r="K10" s="3">
        <f t="shared" si="5"/>
        <v>37328.9729345</v>
      </c>
      <c r="L10" s="6">
        <f t="shared" si="6"/>
        <v>384.17</v>
      </c>
      <c r="M10" s="34">
        <f t="shared" si="7"/>
        <v>97.16785</v>
      </c>
      <c r="N10" s="6">
        <v>176.691</v>
      </c>
      <c r="O10" s="9">
        <f t="shared" si="8"/>
        <v>181.37124365482234</v>
      </c>
      <c r="P10" s="36">
        <f t="shared" si="9"/>
        <v>152.219371</v>
      </c>
      <c r="Q10" s="71">
        <v>6341.3</v>
      </c>
      <c r="R10" s="72">
        <f t="shared" si="10"/>
        <v>30.737688575765223</v>
      </c>
      <c r="S10" s="41"/>
      <c r="U10" s="38"/>
      <c r="V10" s="38"/>
    </row>
    <row r="11" spans="1:22" s="20" customFormat="1" ht="12.75">
      <c r="A11" s="3" t="s">
        <v>4</v>
      </c>
      <c r="B11" s="6">
        <v>395.596</v>
      </c>
      <c r="C11" s="3">
        <v>0</v>
      </c>
      <c r="D11" s="6">
        <f t="shared" si="0"/>
        <v>395.596</v>
      </c>
      <c r="E11" s="33">
        <v>0.0616</v>
      </c>
      <c r="F11" s="9">
        <f t="shared" si="1"/>
        <v>24.3687136</v>
      </c>
      <c r="G11" s="9">
        <f t="shared" si="2"/>
        <v>4.819443654822335</v>
      </c>
      <c r="H11" s="9">
        <f t="shared" si="3"/>
        <v>0</v>
      </c>
      <c r="I11" s="21">
        <f t="shared" si="4"/>
        <v>29.188157254822336</v>
      </c>
      <c r="J11" s="3">
        <v>1280.5</v>
      </c>
      <c r="K11" s="3">
        <f t="shared" si="5"/>
        <v>37375.4353648</v>
      </c>
      <c r="L11" s="6">
        <f t="shared" si="6"/>
        <v>395.596</v>
      </c>
      <c r="M11" s="34">
        <f t="shared" si="7"/>
        <v>94.4788</v>
      </c>
      <c r="N11" s="6">
        <v>141.939</v>
      </c>
      <c r="O11" s="9">
        <f t="shared" si="8"/>
        <v>146.75844365482232</v>
      </c>
      <c r="P11" s="36">
        <f t="shared" si="9"/>
        <v>117.57028639999999</v>
      </c>
      <c r="Q11" s="71">
        <v>5985.2</v>
      </c>
      <c r="R11" s="72">
        <f t="shared" si="10"/>
        <v>25.153503932232837</v>
      </c>
      <c r="S11" s="41"/>
      <c r="U11" s="38"/>
      <c r="V11" s="38"/>
    </row>
    <row r="12" spans="1:22" s="20" customFormat="1" ht="11.25" customHeight="1">
      <c r="A12" s="3" t="s">
        <v>5</v>
      </c>
      <c r="B12" s="6">
        <v>312.722</v>
      </c>
      <c r="C12" s="3">
        <v>0</v>
      </c>
      <c r="D12" s="6">
        <f t="shared" si="0"/>
        <v>312.722</v>
      </c>
      <c r="E12" s="33">
        <v>0.0636</v>
      </c>
      <c r="F12" s="9">
        <f t="shared" si="1"/>
        <v>19.8891192</v>
      </c>
      <c r="G12" s="9">
        <f t="shared" si="2"/>
        <v>3.8098111675126898</v>
      </c>
      <c r="H12" s="9">
        <f t="shared" si="3"/>
        <v>0</v>
      </c>
      <c r="I12" s="21">
        <f t="shared" si="4"/>
        <v>23.698930367512688</v>
      </c>
      <c r="J12" s="3">
        <v>1280.5</v>
      </c>
      <c r="K12" s="3">
        <f t="shared" si="5"/>
        <v>30346.480335599997</v>
      </c>
      <c r="L12" s="6">
        <f t="shared" si="6"/>
        <v>312.722</v>
      </c>
      <c r="M12" s="34">
        <f t="shared" si="7"/>
        <v>97.0398</v>
      </c>
      <c r="N12" s="6">
        <v>157.231</v>
      </c>
      <c r="O12" s="9">
        <f t="shared" si="8"/>
        <v>161.0408111675127</v>
      </c>
      <c r="P12" s="36">
        <f t="shared" si="9"/>
        <v>137.3418808</v>
      </c>
      <c r="Q12" s="71">
        <v>5512.8</v>
      </c>
      <c r="R12" s="72">
        <f t="shared" si="10"/>
        <v>31.90144361565811</v>
      </c>
      <c r="S12" s="41"/>
      <c r="U12" s="38"/>
      <c r="V12" s="38"/>
    </row>
    <row r="13" spans="1:22" s="32" customFormat="1" ht="12.75">
      <c r="A13" s="3" t="s">
        <v>60</v>
      </c>
      <c r="B13" s="6">
        <v>202.56</v>
      </c>
      <c r="C13" s="3">
        <f>230+138+271</f>
        <v>639</v>
      </c>
      <c r="D13" s="6">
        <f t="shared" si="0"/>
        <v>841.56</v>
      </c>
      <c r="E13" s="33">
        <v>0.0633</v>
      </c>
      <c r="F13" s="9">
        <f t="shared" si="1"/>
        <v>53.27074799999999</v>
      </c>
      <c r="G13" s="9">
        <f t="shared" si="2"/>
        <v>2.4677360406091373</v>
      </c>
      <c r="H13" s="9">
        <f t="shared" si="3"/>
        <v>7.59015228426396</v>
      </c>
      <c r="I13" s="37">
        <f t="shared" si="4"/>
        <v>63.32863632487309</v>
      </c>
      <c r="J13" s="3">
        <v>1280.5</v>
      </c>
      <c r="K13" s="3">
        <f t="shared" si="5"/>
        <v>81092.31881399998</v>
      </c>
      <c r="L13" s="6">
        <f t="shared" si="6"/>
        <v>841.56</v>
      </c>
      <c r="M13" s="34">
        <f t="shared" si="7"/>
        <v>96.35952138171965</v>
      </c>
      <c r="N13" s="6">
        <f>168.59+107.63+206.32</f>
        <v>482.54</v>
      </c>
      <c r="O13" s="9">
        <f t="shared" si="8"/>
        <v>492.5978883248731</v>
      </c>
      <c r="P13" s="36">
        <f t="shared" si="9"/>
        <v>429.26925200000005</v>
      </c>
      <c r="Q13" s="71">
        <f>6784.3+3008+6934.3</f>
        <v>16726.6</v>
      </c>
      <c r="R13" s="72">
        <f t="shared" si="10"/>
        <v>32.86258278347064</v>
      </c>
      <c r="S13" s="41"/>
      <c r="U13" s="38"/>
      <c r="V13" s="38"/>
    </row>
    <row r="14" spans="1:22" s="20" customFormat="1" ht="12.75">
      <c r="A14" s="3" t="s">
        <v>6</v>
      </c>
      <c r="B14" s="6">
        <v>368.227</v>
      </c>
      <c r="C14" s="3">
        <v>0</v>
      </c>
      <c r="D14" s="6">
        <f t="shared" si="0"/>
        <v>368.227</v>
      </c>
      <c r="E14" s="33">
        <v>0.0618</v>
      </c>
      <c r="F14" s="9">
        <f t="shared" si="1"/>
        <v>22.7564286</v>
      </c>
      <c r="G14" s="9">
        <f t="shared" si="2"/>
        <v>4.4860142131979694</v>
      </c>
      <c r="H14" s="9">
        <f t="shared" si="3"/>
        <v>0</v>
      </c>
      <c r="I14" s="21">
        <f t="shared" si="4"/>
        <v>27.242442813197968</v>
      </c>
      <c r="J14" s="3">
        <v>1280.5</v>
      </c>
      <c r="K14" s="3">
        <f t="shared" si="5"/>
        <v>34883.9480223</v>
      </c>
      <c r="L14" s="6">
        <f t="shared" si="6"/>
        <v>368.227</v>
      </c>
      <c r="M14" s="34">
        <f t="shared" si="7"/>
        <v>94.73490000000001</v>
      </c>
      <c r="N14" s="6">
        <v>172.363</v>
      </c>
      <c r="O14" s="9">
        <f t="shared" si="8"/>
        <v>176.84901421319796</v>
      </c>
      <c r="P14" s="36">
        <f t="shared" si="9"/>
        <v>149.6065714</v>
      </c>
      <c r="Q14" s="71">
        <v>7253</v>
      </c>
      <c r="R14" s="72">
        <f t="shared" si="10"/>
        <v>26.41268643012547</v>
      </c>
      <c r="S14" s="41"/>
      <c r="U14" s="38"/>
      <c r="V14" s="38"/>
    </row>
    <row r="15" spans="1:22" s="20" customFormat="1" ht="12.75">
      <c r="A15" s="3" t="s">
        <v>7</v>
      </c>
      <c r="B15" s="6">
        <v>0.938</v>
      </c>
      <c r="C15" s="3">
        <v>0</v>
      </c>
      <c r="D15" s="6">
        <f t="shared" si="0"/>
        <v>0.938</v>
      </c>
      <c r="E15" s="33">
        <v>0.063</v>
      </c>
      <c r="F15" s="9">
        <f t="shared" si="1"/>
        <v>0.059093999999999994</v>
      </c>
      <c r="G15" s="9">
        <f t="shared" si="2"/>
        <v>0.01142741116751269</v>
      </c>
      <c r="H15" s="9">
        <f t="shared" si="3"/>
        <v>0</v>
      </c>
      <c r="I15" s="9">
        <f t="shared" si="4"/>
        <v>0.07052141116751268</v>
      </c>
      <c r="J15" s="3">
        <v>1590.78</v>
      </c>
      <c r="K15" s="3">
        <f t="shared" si="5"/>
        <v>112.18405045705582</v>
      </c>
      <c r="L15" s="6">
        <f t="shared" si="6"/>
        <v>0.938</v>
      </c>
      <c r="M15" s="34">
        <v>94.73</v>
      </c>
      <c r="N15" s="6">
        <v>21.875</v>
      </c>
      <c r="O15" s="23">
        <f t="shared" si="8"/>
        <v>21.886427411167514</v>
      </c>
      <c r="P15" s="36">
        <f>N15+G15</f>
        <v>21.886427411167514</v>
      </c>
      <c r="Q15" s="73">
        <v>778.3</v>
      </c>
      <c r="R15" s="74">
        <f>O15*J15/Q15</f>
        <v>44.73402415153162</v>
      </c>
      <c r="S15" s="41"/>
      <c r="U15" s="38"/>
      <c r="V15" s="38"/>
    </row>
    <row r="16" spans="1:22" s="20" customFormat="1" ht="12.75">
      <c r="A16" s="3" t="s">
        <v>8</v>
      </c>
      <c r="B16" s="6">
        <v>149.427</v>
      </c>
      <c r="C16" s="3">
        <v>0</v>
      </c>
      <c r="D16" s="6">
        <f t="shared" si="0"/>
        <v>149.427</v>
      </c>
      <c r="E16" s="33">
        <v>0.0587</v>
      </c>
      <c r="F16" s="9">
        <f t="shared" si="1"/>
        <v>8.7713649</v>
      </c>
      <c r="G16" s="9">
        <f t="shared" si="2"/>
        <v>1.8204304568527916</v>
      </c>
      <c r="H16" s="9">
        <f t="shared" si="3"/>
        <v>0</v>
      </c>
      <c r="I16" s="21">
        <f t="shared" si="4"/>
        <v>10.591795356852792</v>
      </c>
      <c r="J16" s="3">
        <v>1280.5</v>
      </c>
      <c r="K16" s="3">
        <f t="shared" si="5"/>
        <v>13562.79395445</v>
      </c>
      <c r="L16" s="6">
        <f t="shared" si="6"/>
        <v>149.427</v>
      </c>
      <c r="M16" s="34">
        <f t="shared" si="7"/>
        <v>90.76535000000001</v>
      </c>
      <c r="N16" s="6">
        <v>91.063</v>
      </c>
      <c r="O16" s="9">
        <f t="shared" si="8"/>
        <v>92.88343045685279</v>
      </c>
      <c r="P16" s="36">
        <f t="shared" si="9"/>
        <v>82.29163510000001</v>
      </c>
      <c r="Q16" s="71">
        <v>3718.8</v>
      </c>
      <c r="R16" s="72">
        <f t="shared" si="10"/>
        <v>28.335602545323763</v>
      </c>
      <c r="S16" s="41"/>
      <c r="U16" s="38"/>
      <c r="V16" s="38"/>
    </row>
    <row r="17" spans="1:22" s="20" customFormat="1" ht="12.75">
      <c r="A17" s="3" t="s">
        <v>9</v>
      </c>
      <c r="B17" s="6">
        <v>593.118</v>
      </c>
      <c r="C17" s="3">
        <v>0</v>
      </c>
      <c r="D17" s="6">
        <f t="shared" si="0"/>
        <v>593.118</v>
      </c>
      <c r="E17" s="33">
        <v>0.0583</v>
      </c>
      <c r="F17" s="9">
        <f t="shared" si="1"/>
        <v>34.5787794</v>
      </c>
      <c r="G17" s="9">
        <f t="shared" si="2"/>
        <v>7.22580304568528</v>
      </c>
      <c r="H17" s="9">
        <f t="shared" si="3"/>
        <v>0</v>
      </c>
      <c r="I17" s="21">
        <f t="shared" si="4"/>
        <v>41.804582445685284</v>
      </c>
      <c r="J17" s="3">
        <v>1280.5</v>
      </c>
      <c r="K17" s="3">
        <f t="shared" si="5"/>
        <v>53530.76782170001</v>
      </c>
      <c r="L17" s="6">
        <f t="shared" si="6"/>
        <v>593.118</v>
      </c>
      <c r="M17" s="34">
        <f t="shared" si="7"/>
        <v>90.25315</v>
      </c>
      <c r="N17" s="6">
        <v>249.825</v>
      </c>
      <c r="O17" s="9">
        <f t="shared" si="8"/>
        <v>257.05080304568526</v>
      </c>
      <c r="P17" s="36">
        <f t="shared" si="9"/>
        <v>215.24622059999996</v>
      </c>
      <c r="Q17" s="71">
        <v>9272.2</v>
      </c>
      <c r="R17" s="72">
        <f t="shared" si="10"/>
        <v>29.72571617073617</v>
      </c>
      <c r="S17" s="41"/>
      <c r="U17" s="38"/>
      <c r="V17" s="38"/>
    </row>
    <row r="18" spans="1:22" s="20" customFormat="1" ht="12.75">
      <c r="A18" s="3" t="s">
        <v>10</v>
      </c>
      <c r="B18" s="6">
        <v>363.28</v>
      </c>
      <c r="C18" s="3">
        <v>0</v>
      </c>
      <c r="D18" s="6">
        <f t="shared" si="0"/>
        <v>363.28</v>
      </c>
      <c r="E18" s="33">
        <v>0.0626</v>
      </c>
      <c r="F18" s="9">
        <f t="shared" si="1"/>
        <v>22.741328</v>
      </c>
      <c r="G18" s="9">
        <f t="shared" si="2"/>
        <v>4.425746192893401</v>
      </c>
      <c r="H18" s="9">
        <f t="shared" si="3"/>
        <v>0</v>
      </c>
      <c r="I18" s="21">
        <f t="shared" si="4"/>
        <v>27.167074192893402</v>
      </c>
      <c r="J18" s="3">
        <v>1280.5</v>
      </c>
      <c r="K18" s="3">
        <f t="shared" si="5"/>
        <v>34787.438504</v>
      </c>
      <c r="L18" s="6">
        <f t="shared" si="6"/>
        <v>363.28</v>
      </c>
      <c r="M18" s="34">
        <f t="shared" si="7"/>
        <v>95.7593</v>
      </c>
      <c r="N18" s="6">
        <v>150.062</v>
      </c>
      <c r="O18" s="9">
        <f t="shared" si="8"/>
        <v>154.4877461928934</v>
      </c>
      <c r="P18" s="36">
        <f t="shared" si="9"/>
        <v>127.320672</v>
      </c>
      <c r="Q18" s="71">
        <v>5967.4</v>
      </c>
      <c r="R18" s="72">
        <f t="shared" si="10"/>
        <v>27.320796409826723</v>
      </c>
      <c r="S18" s="41"/>
      <c r="U18" s="38"/>
      <c r="V18" s="38"/>
    </row>
    <row r="19" spans="1:22" s="20" customFormat="1" ht="12.75">
      <c r="A19" s="3" t="s">
        <v>17</v>
      </c>
      <c r="B19" s="6">
        <v>270.266</v>
      </c>
      <c r="C19" s="3">
        <v>0</v>
      </c>
      <c r="D19" s="6">
        <f t="shared" si="0"/>
        <v>270.266</v>
      </c>
      <c r="E19" s="33">
        <v>0.063</v>
      </c>
      <c r="F19" s="9">
        <f t="shared" si="1"/>
        <v>17.026758</v>
      </c>
      <c r="G19" s="9">
        <f t="shared" si="2"/>
        <v>3.292580710659899</v>
      </c>
      <c r="H19" s="9">
        <f t="shared" si="3"/>
        <v>0</v>
      </c>
      <c r="I19" s="21">
        <f t="shared" si="4"/>
        <v>20.3193387106599</v>
      </c>
      <c r="J19" s="3">
        <v>1280.5</v>
      </c>
      <c r="K19" s="3">
        <f t="shared" si="5"/>
        <v>26018.913219000002</v>
      </c>
      <c r="L19" s="6">
        <f t="shared" si="6"/>
        <v>270.266</v>
      </c>
      <c r="M19" s="34">
        <f t="shared" si="7"/>
        <v>96.2715</v>
      </c>
      <c r="N19" s="6">
        <v>24.638</v>
      </c>
      <c r="O19" s="9">
        <f t="shared" si="8"/>
        <v>27.9305807106599</v>
      </c>
      <c r="P19" s="36">
        <f t="shared" si="9"/>
        <v>7.611242000000001</v>
      </c>
      <c r="Q19" s="71">
        <v>665.1</v>
      </c>
      <c r="R19" s="72">
        <f t="shared" si="10"/>
        <v>14.653729335438282</v>
      </c>
      <c r="S19" s="41"/>
      <c r="U19" s="38"/>
      <c r="V19" s="38"/>
    </row>
    <row r="20" spans="1:22" s="20" customFormat="1" ht="12.75">
      <c r="A20" s="3" t="s">
        <v>11</v>
      </c>
      <c r="B20" s="6">
        <v>507.168</v>
      </c>
      <c r="C20" s="3">
        <v>0</v>
      </c>
      <c r="D20" s="6">
        <f t="shared" si="0"/>
        <v>507.168</v>
      </c>
      <c r="E20" s="33">
        <v>0.0632</v>
      </c>
      <c r="F20" s="9">
        <f t="shared" si="1"/>
        <v>32.053017600000004</v>
      </c>
      <c r="G20" s="9">
        <f t="shared" si="2"/>
        <v>6.178696446700507</v>
      </c>
      <c r="H20" s="9">
        <f t="shared" si="3"/>
        <v>0</v>
      </c>
      <c r="I20" s="21">
        <f t="shared" si="4"/>
        <v>38.23171404670051</v>
      </c>
      <c r="J20" s="3">
        <v>1280.5</v>
      </c>
      <c r="K20" s="3">
        <f t="shared" si="5"/>
        <v>48955.7098368</v>
      </c>
      <c r="L20" s="6">
        <f t="shared" si="6"/>
        <v>507.168</v>
      </c>
      <c r="M20" s="34">
        <f t="shared" si="7"/>
        <v>96.5276</v>
      </c>
      <c r="N20" s="6">
        <v>113.933</v>
      </c>
      <c r="O20" s="9">
        <f t="shared" si="8"/>
        <v>120.11169644670052</v>
      </c>
      <c r="P20" s="36">
        <f t="shared" si="9"/>
        <v>81.87998240000002</v>
      </c>
      <c r="Q20" s="71">
        <v>3322.5</v>
      </c>
      <c r="R20" s="72">
        <f t="shared" si="10"/>
        <v>31.556754691708054</v>
      </c>
      <c r="S20" s="41"/>
      <c r="U20" s="38"/>
      <c r="V20" s="38"/>
    </row>
    <row r="21" spans="1:22" s="20" customFormat="1" ht="12.75">
      <c r="A21" s="3" t="s">
        <v>12</v>
      </c>
      <c r="B21" s="6">
        <v>489.937</v>
      </c>
      <c r="C21" s="3">
        <v>0</v>
      </c>
      <c r="D21" s="6">
        <f t="shared" si="0"/>
        <v>489.937</v>
      </c>
      <c r="E21" s="33">
        <v>0.063</v>
      </c>
      <c r="F21" s="9">
        <f t="shared" si="1"/>
        <v>30.866031</v>
      </c>
      <c r="G21" s="9">
        <f t="shared" si="2"/>
        <v>5.968775634517766</v>
      </c>
      <c r="H21" s="9">
        <f t="shared" si="3"/>
        <v>0</v>
      </c>
      <c r="I21" s="21">
        <f t="shared" si="4"/>
        <v>36.83480663451777</v>
      </c>
      <c r="J21" s="3">
        <v>1280.5</v>
      </c>
      <c r="K21" s="3">
        <f t="shared" si="5"/>
        <v>47166.969895500006</v>
      </c>
      <c r="L21" s="6">
        <f t="shared" si="6"/>
        <v>489.937</v>
      </c>
      <c r="M21" s="34">
        <f t="shared" si="7"/>
        <v>96.2715</v>
      </c>
      <c r="N21" s="6">
        <v>193.824</v>
      </c>
      <c r="O21" s="9">
        <f t="shared" si="8"/>
        <v>199.79277563451777</v>
      </c>
      <c r="P21" s="36">
        <f t="shared" si="9"/>
        <v>162.957969</v>
      </c>
      <c r="Q21" s="71">
        <v>6348.6</v>
      </c>
      <c r="R21" s="72">
        <f t="shared" si="10"/>
        <v>32.86829841295719</v>
      </c>
      <c r="S21" s="41"/>
      <c r="U21" s="38"/>
      <c r="V21" s="38"/>
    </row>
    <row r="22" spans="1:22" s="39" customFormat="1" ht="12.75">
      <c r="A22" s="3" t="s">
        <v>13</v>
      </c>
      <c r="B22" s="6">
        <v>637.759</v>
      </c>
      <c r="C22" s="3">
        <v>0</v>
      </c>
      <c r="D22" s="6">
        <f t="shared" si="0"/>
        <v>637.759</v>
      </c>
      <c r="E22" s="33">
        <v>0.0594</v>
      </c>
      <c r="F22" s="9">
        <f t="shared" si="1"/>
        <v>37.882884600000004</v>
      </c>
      <c r="G22" s="9">
        <f t="shared" si="2"/>
        <v>7.769652791878173</v>
      </c>
      <c r="H22" s="9">
        <f t="shared" si="3"/>
        <v>0</v>
      </c>
      <c r="I22" s="21">
        <f t="shared" si="4"/>
        <v>45.65253739187818</v>
      </c>
      <c r="J22" s="3">
        <v>1280.5</v>
      </c>
      <c r="K22" s="3">
        <f t="shared" si="5"/>
        <v>58458.0741303</v>
      </c>
      <c r="L22" s="6">
        <f t="shared" si="6"/>
        <v>637.759</v>
      </c>
      <c r="M22" s="34">
        <f t="shared" si="7"/>
        <v>91.6617</v>
      </c>
      <c r="N22" s="6">
        <f>147.782-7.5</f>
        <v>140.282</v>
      </c>
      <c r="O22" s="9">
        <f t="shared" si="8"/>
        <v>148.05165279187818</v>
      </c>
      <c r="P22" s="36">
        <f t="shared" si="9"/>
        <v>102.3991154</v>
      </c>
      <c r="Q22" s="71">
        <v>4181.3</v>
      </c>
      <c r="R22" s="72">
        <f t="shared" si="10"/>
        <v>31.35916276509698</v>
      </c>
      <c r="S22" s="41"/>
      <c r="T22" s="20"/>
      <c r="U22" s="38"/>
      <c r="V22" s="38"/>
    </row>
    <row r="23" spans="1:22" s="20" customFormat="1" ht="12.75">
      <c r="A23" s="3" t="s">
        <v>14</v>
      </c>
      <c r="B23" s="6">
        <v>279.149</v>
      </c>
      <c r="C23" s="3">
        <v>0</v>
      </c>
      <c r="D23" s="6">
        <f t="shared" si="0"/>
        <v>279.149</v>
      </c>
      <c r="E23" s="33">
        <v>0.0627</v>
      </c>
      <c r="F23" s="9">
        <f t="shared" si="1"/>
        <v>17.5026423</v>
      </c>
      <c r="G23" s="9">
        <f t="shared" si="2"/>
        <v>3.4008000000000003</v>
      </c>
      <c r="H23" s="9">
        <f t="shared" si="3"/>
        <v>0</v>
      </c>
      <c r="I23" s="21">
        <f t="shared" si="4"/>
        <v>20.903442300000002</v>
      </c>
      <c r="J23" s="3">
        <v>1280.5</v>
      </c>
      <c r="K23" s="3">
        <f t="shared" si="5"/>
        <v>26766.857865150003</v>
      </c>
      <c r="L23" s="6">
        <f t="shared" si="6"/>
        <v>279.149</v>
      </c>
      <c r="M23" s="34">
        <f t="shared" si="7"/>
        <v>95.88735000000001</v>
      </c>
      <c r="N23" s="6">
        <v>100.121</v>
      </c>
      <c r="O23" s="9">
        <f t="shared" si="8"/>
        <v>103.5218</v>
      </c>
      <c r="P23" s="36">
        <f t="shared" si="9"/>
        <v>82.61835769999999</v>
      </c>
      <c r="Q23" s="71">
        <v>3911.5</v>
      </c>
      <c r="R23" s="72">
        <f t="shared" si="10"/>
        <v>27.046607959823593</v>
      </c>
      <c r="S23" s="41"/>
      <c r="U23" s="38"/>
      <c r="V23" s="38"/>
    </row>
    <row r="24" spans="1:22" s="20" customFormat="1" ht="12.75">
      <c r="A24" s="3" t="s">
        <v>15</v>
      </c>
      <c r="B24" s="6">
        <v>340.837</v>
      </c>
      <c r="C24" s="3">
        <v>0</v>
      </c>
      <c r="D24" s="6">
        <f t="shared" si="0"/>
        <v>340.837</v>
      </c>
      <c r="E24" s="33">
        <v>0.0628</v>
      </c>
      <c r="F24" s="9">
        <f t="shared" si="1"/>
        <v>21.404563599999996</v>
      </c>
      <c r="G24" s="9">
        <f t="shared" si="2"/>
        <v>4.152328934010152</v>
      </c>
      <c r="H24" s="9">
        <f t="shared" si="3"/>
        <v>0</v>
      </c>
      <c r="I24" s="21">
        <f t="shared" si="4"/>
        <v>25.556892534010146</v>
      </c>
      <c r="J24" s="3">
        <v>1280.5</v>
      </c>
      <c r="K24" s="3">
        <f t="shared" si="5"/>
        <v>32725.600889799993</v>
      </c>
      <c r="L24" s="6">
        <f t="shared" si="6"/>
        <v>340.837</v>
      </c>
      <c r="M24" s="34">
        <f t="shared" si="7"/>
        <v>96.01539999999999</v>
      </c>
      <c r="N24" s="6">
        <v>176.08</v>
      </c>
      <c r="O24" s="9">
        <f t="shared" si="8"/>
        <v>180.23232893401016</v>
      </c>
      <c r="P24" s="36">
        <f>O24-I24</f>
        <v>154.67543640000002</v>
      </c>
      <c r="Q24" s="71">
        <v>5485.5</v>
      </c>
      <c r="R24" s="72">
        <f t="shared" si="10"/>
        <v>36.1064435894996</v>
      </c>
      <c r="S24" s="41"/>
      <c r="U24" s="38"/>
      <c r="V24" s="38"/>
    </row>
    <row r="25" spans="1:22" s="20" customFormat="1" ht="12.75">
      <c r="A25" s="3" t="s">
        <v>16</v>
      </c>
      <c r="B25" s="6">
        <v>336.545</v>
      </c>
      <c r="C25" s="3">
        <v>0</v>
      </c>
      <c r="D25" s="6">
        <f t="shared" si="0"/>
        <v>336.545</v>
      </c>
      <c r="E25" s="33">
        <v>0.0625</v>
      </c>
      <c r="F25" s="9">
        <f t="shared" si="1"/>
        <v>21.0340625</v>
      </c>
      <c r="G25" s="9">
        <f t="shared" si="2"/>
        <v>4.100040609137055</v>
      </c>
      <c r="H25" s="9">
        <f t="shared" si="3"/>
        <v>0</v>
      </c>
      <c r="I25" s="21">
        <f t="shared" si="4"/>
        <v>25.134103109137058</v>
      </c>
      <c r="J25" s="3">
        <v>1280.5</v>
      </c>
      <c r="K25" s="3">
        <f t="shared" si="5"/>
        <v>32184.219031250002</v>
      </c>
      <c r="L25" s="6">
        <f t="shared" si="6"/>
        <v>336.545</v>
      </c>
      <c r="M25" s="34">
        <f t="shared" si="7"/>
        <v>95.63125000000001</v>
      </c>
      <c r="N25" s="6">
        <v>135.633</v>
      </c>
      <c r="O25" s="9">
        <f t="shared" si="8"/>
        <v>139.73304060913708</v>
      </c>
      <c r="P25" s="36">
        <f>O25-I25</f>
        <v>114.59893750000002</v>
      </c>
      <c r="Q25" s="71">
        <v>4671</v>
      </c>
      <c r="R25" s="72">
        <f t="shared" si="10"/>
        <v>31.41595792523015</v>
      </c>
      <c r="S25" s="41"/>
      <c r="U25" s="38"/>
      <c r="V25" s="38"/>
    </row>
    <row r="26" spans="1:19" s="4" customFormat="1" ht="11.25">
      <c r="A26" s="10"/>
      <c r="C26" s="5"/>
      <c r="D26" s="5"/>
      <c r="E26" s="12"/>
      <c r="F26" s="13"/>
      <c r="G26" s="13"/>
      <c r="H26" s="13"/>
      <c r="I26" s="14"/>
      <c r="J26" s="15"/>
      <c r="K26" s="10"/>
      <c r="L26" s="16"/>
      <c r="M26" s="17"/>
      <c r="N26" s="5"/>
      <c r="O26" s="5"/>
      <c r="P26" s="5"/>
      <c r="Q26" s="18"/>
      <c r="R26" s="10"/>
      <c r="S26" s="13"/>
    </row>
    <row r="27" spans="1:19" s="4" customFormat="1" ht="22.5" customHeight="1">
      <c r="A27" s="65" t="s">
        <v>39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ht="20.25" customHeight="1">
      <c r="A28" s="7" t="s">
        <v>47</v>
      </c>
      <c r="B28" s="7"/>
      <c r="C28" s="7"/>
      <c r="D28" s="7"/>
      <c r="E28" s="7"/>
      <c r="F28" s="8"/>
      <c r="G28" s="2"/>
      <c r="J28" s="66" t="s">
        <v>61</v>
      </c>
      <c r="K28" s="66"/>
      <c r="L28" s="11">
        <v>2015</v>
      </c>
      <c r="S28" s="2"/>
    </row>
    <row r="29" ht="12.75">
      <c r="B29" s="24"/>
    </row>
    <row r="30" spans="1:22" s="39" customFormat="1" ht="25.5" customHeight="1">
      <c r="A30" s="56" t="s">
        <v>22</v>
      </c>
      <c r="B30" s="54" t="s">
        <v>41</v>
      </c>
      <c r="C30" s="54" t="s">
        <v>43</v>
      </c>
      <c r="D30" s="54" t="s">
        <v>20</v>
      </c>
      <c r="E30" s="54" t="s">
        <v>19</v>
      </c>
      <c r="F30" s="54" t="s">
        <v>42</v>
      </c>
      <c r="G30" s="64" t="s">
        <v>44</v>
      </c>
      <c r="H30" s="64" t="s">
        <v>45</v>
      </c>
      <c r="I30" s="52" t="s">
        <v>55</v>
      </c>
      <c r="J30" s="54" t="s">
        <v>21</v>
      </c>
      <c r="K30" s="54" t="s">
        <v>27</v>
      </c>
      <c r="L30" s="54" t="s">
        <v>46</v>
      </c>
      <c r="M30" s="54" t="s">
        <v>57</v>
      </c>
      <c r="N30" s="54" t="s">
        <v>58</v>
      </c>
      <c r="O30" s="60" t="s">
        <v>59</v>
      </c>
      <c r="P30" s="54" t="s">
        <v>26</v>
      </c>
      <c r="Q30" s="60" t="s">
        <v>38</v>
      </c>
      <c r="R30" s="69" t="s">
        <v>48</v>
      </c>
      <c r="S30" s="70"/>
      <c r="T30" s="67"/>
      <c r="U30" s="50"/>
      <c r="V30" s="42"/>
    </row>
    <row r="31" spans="1:22" s="39" customFormat="1" ht="70.5" customHeight="1">
      <c r="A31" s="57"/>
      <c r="B31" s="55"/>
      <c r="C31" s="55"/>
      <c r="D31" s="55"/>
      <c r="E31" s="55"/>
      <c r="F31" s="55"/>
      <c r="G31" s="55"/>
      <c r="H31" s="55"/>
      <c r="I31" s="53"/>
      <c r="J31" s="55"/>
      <c r="K31" s="55"/>
      <c r="L31" s="55"/>
      <c r="M31" s="55"/>
      <c r="N31" s="55"/>
      <c r="O31" s="61"/>
      <c r="P31" s="55"/>
      <c r="Q31" s="68"/>
      <c r="R31" s="69"/>
      <c r="S31" s="70"/>
      <c r="T31" s="67"/>
      <c r="U31" s="50"/>
      <c r="V31" s="42"/>
    </row>
    <row r="32" spans="1:22" s="22" customFormat="1" ht="10.5" customHeight="1">
      <c r="A32" s="25"/>
      <c r="B32" s="48">
        <v>1</v>
      </c>
      <c r="C32" s="48">
        <v>2</v>
      </c>
      <c r="D32" s="48">
        <v>3</v>
      </c>
      <c r="E32" s="48">
        <v>4</v>
      </c>
      <c r="F32" s="48">
        <v>5</v>
      </c>
      <c r="G32" s="48">
        <v>6</v>
      </c>
      <c r="H32" s="48">
        <v>7</v>
      </c>
      <c r="I32" s="48">
        <v>8</v>
      </c>
      <c r="J32" s="48">
        <v>9</v>
      </c>
      <c r="K32" s="48">
        <v>10</v>
      </c>
      <c r="L32" s="48">
        <v>11</v>
      </c>
      <c r="M32" s="48">
        <v>12</v>
      </c>
      <c r="N32" s="48">
        <v>13</v>
      </c>
      <c r="O32" s="48">
        <v>14</v>
      </c>
      <c r="P32" s="48">
        <v>15</v>
      </c>
      <c r="Q32" s="48">
        <v>16</v>
      </c>
      <c r="R32" s="49">
        <v>17</v>
      </c>
      <c r="S32" s="19"/>
      <c r="T32" s="19"/>
      <c r="U32" s="19"/>
      <c r="V32" s="10"/>
    </row>
    <row r="33" spans="1:22" s="39" customFormat="1" ht="12.75">
      <c r="A33" s="3" t="s">
        <v>49</v>
      </c>
      <c r="B33" s="6">
        <v>188.594</v>
      </c>
      <c r="C33" s="3">
        <v>0</v>
      </c>
      <c r="D33" s="6">
        <f aca="true" t="shared" si="11" ref="D33:D38">B33+C33</f>
        <v>188.594</v>
      </c>
      <c r="E33" s="77">
        <v>0.057</v>
      </c>
      <c r="F33" s="9">
        <f>D33*E33</f>
        <v>10.749858</v>
      </c>
      <c r="G33" s="78">
        <f aca="true" t="shared" si="12" ref="G33:G38">D33*14.95/1304.1</f>
        <v>2.1620123456790123</v>
      </c>
      <c r="H33" s="9"/>
      <c r="I33" s="43">
        <f>F33+G33+H33</f>
        <v>12.911870345679013</v>
      </c>
      <c r="J33" s="3">
        <v>1304.1</v>
      </c>
      <c r="K33" s="3">
        <f>I33*J33</f>
        <v>16838.3701178</v>
      </c>
      <c r="L33" s="6">
        <f>B33</f>
        <v>188.594</v>
      </c>
      <c r="M33" s="6">
        <v>10.75</v>
      </c>
      <c r="N33" s="9">
        <v>12.91</v>
      </c>
      <c r="O33" s="74"/>
      <c r="P33" s="73"/>
      <c r="Q33" s="21">
        <f>I33*J33/B33</f>
        <v>89.28370000000001</v>
      </c>
      <c r="R33" s="43"/>
      <c r="S33" s="47"/>
      <c r="T33" s="44"/>
      <c r="U33" s="41"/>
      <c r="V33" s="42"/>
    </row>
    <row r="34" spans="1:22" s="39" customFormat="1" ht="12.75">
      <c r="A34" s="3" t="s">
        <v>50</v>
      </c>
      <c r="B34" s="79">
        <v>5.272</v>
      </c>
      <c r="C34" s="80"/>
      <c r="D34" s="6">
        <f t="shared" si="11"/>
        <v>5.272</v>
      </c>
      <c r="E34" s="77"/>
      <c r="F34" s="9"/>
      <c r="G34" s="78">
        <f t="shared" si="12"/>
        <v>0.06043738977072311</v>
      </c>
      <c r="H34" s="9"/>
      <c r="I34" s="9"/>
      <c r="J34" s="3">
        <v>1304.1</v>
      </c>
      <c r="K34" s="3"/>
      <c r="L34" s="6"/>
      <c r="M34" s="6">
        <v>86.048</v>
      </c>
      <c r="N34" s="9"/>
      <c r="O34" s="82">
        <v>86.11</v>
      </c>
      <c r="P34" s="73">
        <v>3497.8</v>
      </c>
      <c r="Q34" s="21"/>
      <c r="R34" s="43">
        <f>O34*J34/P34</f>
        <v>32.10476613871576</v>
      </c>
      <c r="S34" s="47"/>
      <c r="T34" s="42"/>
      <c r="U34" s="44"/>
      <c r="V34" s="42"/>
    </row>
    <row r="35" spans="1:22" s="39" customFormat="1" ht="12.75">
      <c r="A35" s="3" t="s">
        <v>51</v>
      </c>
      <c r="B35" s="6">
        <v>182.751</v>
      </c>
      <c r="C35" s="3">
        <v>0</v>
      </c>
      <c r="D35" s="6">
        <f t="shared" si="11"/>
        <v>182.751</v>
      </c>
      <c r="E35" s="77">
        <v>0.054</v>
      </c>
      <c r="F35" s="9">
        <f>D35*E35</f>
        <v>9.868554</v>
      </c>
      <c r="G35" s="78">
        <f t="shared" si="12"/>
        <v>2.095029100529101</v>
      </c>
      <c r="H35" s="9"/>
      <c r="I35" s="43">
        <f>F35+G35+H35</f>
        <v>11.9635831005291</v>
      </c>
      <c r="J35" s="3">
        <v>1304.1</v>
      </c>
      <c r="K35" s="3">
        <f>I35*J35</f>
        <v>15601.708721399998</v>
      </c>
      <c r="L35" s="6">
        <f>B35</f>
        <v>182.751</v>
      </c>
      <c r="M35" s="6">
        <v>9.87</v>
      </c>
      <c r="N35" s="9">
        <v>11.96</v>
      </c>
      <c r="O35" s="74"/>
      <c r="P35" s="73"/>
      <c r="Q35" s="21">
        <f>I35*J35/B35</f>
        <v>85.3714</v>
      </c>
      <c r="R35" s="43"/>
      <c r="S35" s="47"/>
      <c r="T35" s="44"/>
      <c r="U35" s="41"/>
      <c r="V35" s="42"/>
    </row>
    <row r="36" spans="1:22" s="39" customFormat="1" ht="12.75">
      <c r="A36" s="3" t="s">
        <v>52</v>
      </c>
      <c r="B36" s="79">
        <v>9.312</v>
      </c>
      <c r="C36" s="80"/>
      <c r="D36" s="6">
        <f t="shared" si="11"/>
        <v>9.312</v>
      </c>
      <c r="E36" s="33"/>
      <c r="F36" s="81"/>
      <c r="G36" s="9">
        <f t="shared" si="12"/>
        <v>0.10675132275132275</v>
      </c>
      <c r="H36" s="9"/>
      <c r="I36" s="9"/>
      <c r="J36" s="3">
        <v>1304.1</v>
      </c>
      <c r="K36" s="3"/>
      <c r="L36" s="6"/>
      <c r="M36" s="6">
        <v>78.139</v>
      </c>
      <c r="N36" s="9"/>
      <c r="O36" s="82">
        <v>78.24</v>
      </c>
      <c r="P36" s="73">
        <v>3501.4</v>
      </c>
      <c r="Q36" s="21"/>
      <c r="R36" s="43">
        <f>O36*J36/P36</f>
        <v>29.14056777289084</v>
      </c>
      <c r="S36" s="47"/>
      <c r="T36" s="45"/>
      <c r="U36" s="44"/>
      <c r="V36" s="42"/>
    </row>
    <row r="37" spans="1:22" s="39" customFormat="1" ht="12.75">
      <c r="A37" s="3" t="s">
        <v>53</v>
      </c>
      <c r="B37" s="6">
        <v>138</v>
      </c>
      <c r="C37" s="3">
        <v>0</v>
      </c>
      <c r="D37" s="6">
        <f t="shared" si="11"/>
        <v>138</v>
      </c>
      <c r="E37" s="33">
        <v>0.0511</v>
      </c>
      <c r="F37" s="9">
        <f>D37*E37</f>
        <v>7.0518</v>
      </c>
      <c r="G37" s="9">
        <f t="shared" si="12"/>
        <v>1.582010582010582</v>
      </c>
      <c r="H37" s="9"/>
      <c r="I37" s="43">
        <v>24.772</v>
      </c>
      <c r="J37" s="3">
        <v>1304.1</v>
      </c>
      <c r="K37" s="3">
        <f>I37*J37</f>
        <v>32305.165199999996</v>
      </c>
      <c r="L37" s="6">
        <f>B37</f>
        <v>138</v>
      </c>
      <c r="M37" s="6">
        <v>23.19</v>
      </c>
      <c r="N37" s="75">
        <v>24.772</v>
      </c>
      <c r="O37" s="40"/>
      <c r="P37" s="71"/>
      <c r="Q37" s="21">
        <f>I37*J37/B37</f>
        <v>234.09539999999998</v>
      </c>
      <c r="R37" s="43"/>
      <c r="S37" s="47"/>
      <c r="T37" s="13"/>
      <c r="U37" s="10"/>
      <c r="V37" s="42"/>
    </row>
    <row r="38" spans="1:22" s="39" customFormat="1" ht="12.75">
      <c r="A38" s="3" t="s">
        <v>54</v>
      </c>
      <c r="B38" s="79">
        <v>15.533</v>
      </c>
      <c r="C38" s="80"/>
      <c r="D38" s="6">
        <f t="shared" si="11"/>
        <v>15.533</v>
      </c>
      <c r="E38" s="33"/>
      <c r="F38" s="9"/>
      <c r="G38" s="9">
        <f t="shared" si="12"/>
        <v>0.1780679012345679</v>
      </c>
      <c r="H38" s="9"/>
      <c r="I38" s="9"/>
      <c r="J38" s="3">
        <v>1304.1</v>
      </c>
      <c r="K38" s="3"/>
      <c r="L38" s="6"/>
      <c r="M38" s="6">
        <v>38.484</v>
      </c>
      <c r="N38" s="75"/>
      <c r="O38" s="82">
        <v>38.66</v>
      </c>
      <c r="P38" s="73">
        <v>1477.4</v>
      </c>
      <c r="Q38" s="73"/>
      <c r="R38" s="43">
        <f>O38*J38/P38</f>
        <v>34.12515635576011</v>
      </c>
      <c r="S38" s="47"/>
      <c r="T38" s="41"/>
      <c r="U38" s="46"/>
      <c r="V38" s="42"/>
    </row>
    <row r="39" spans="9:14" ht="12.75">
      <c r="I39" s="76"/>
      <c r="J39" s="76"/>
      <c r="K39" s="76"/>
      <c r="L39" s="76"/>
      <c r="M39" s="76"/>
      <c r="N39" s="76"/>
    </row>
  </sheetData>
  <sheetProtection/>
  <mergeCells count="45">
    <mergeCell ref="B38:C38"/>
    <mergeCell ref="Q30:Q31"/>
    <mergeCell ref="R30:R31"/>
    <mergeCell ref="S30:S31"/>
    <mergeCell ref="M30:M31"/>
    <mergeCell ref="N30:N31"/>
    <mergeCell ref="O30:O31"/>
    <mergeCell ref="P30:P31"/>
    <mergeCell ref="I30:I31"/>
    <mergeCell ref="G30:G31"/>
    <mergeCell ref="J28:K28"/>
    <mergeCell ref="J30:J31"/>
    <mergeCell ref="K30:K31"/>
    <mergeCell ref="T30:T31"/>
    <mergeCell ref="A30:A31"/>
    <mergeCell ref="B30:B31"/>
    <mergeCell ref="C30:C31"/>
    <mergeCell ref="D30:D31"/>
    <mergeCell ref="B36:C36"/>
    <mergeCell ref="B34:C34"/>
    <mergeCell ref="E30:E31"/>
    <mergeCell ref="F30:F31"/>
    <mergeCell ref="M3:M4"/>
    <mergeCell ref="N3:N4"/>
    <mergeCell ref="L30:L31"/>
    <mergeCell ref="E3:E4"/>
    <mergeCell ref="F3:F4"/>
    <mergeCell ref="G3:G4"/>
    <mergeCell ref="H3:H4"/>
    <mergeCell ref="L3:L4"/>
    <mergeCell ref="A27:S27"/>
    <mergeCell ref="H30:H31"/>
    <mergeCell ref="S3:S4"/>
    <mergeCell ref="P3:P4"/>
    <mergeCell ref="Q3:Q4"/>
    <mergeCell ref="O3:O4"/>
    <mergeCell ref="R3:R4"/>
    <mergeCell ref="A3:A4"/>
    <mergeCell ref="B3:B4"/>
    <mergeCell ref="C3:C4"/>
    <mergeCell ref="D3:D4"/>
    <mergeCell ref="H1:I1"/>
    <mergeCell ref="I3:I4"/>
    <mergeCell ref="J3:J4"/>
    <mergeCell ref="K3:K4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УК ЖКХ "Управдом"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Бухгалтер2</dc:creator>
  <cp:keywords/>
  <dc:description/>
  <cp:lastModifiedBy>Гл. бухгалтер</cp:lastModifiedBy>
  <cp:lastPrinted>2015-12-08T05:56:03Z</cp:lastPrinted>
  <dcterms:created xsi:type="dcterms:W3CDTF">2010-11-15T10:27:40Z</dcterms:created>
  <dcterms:modified xsi:type="dcterms:W3CDTF">2016-01-11T11:45:54Z</dcterms:modified>
  <cp:category/>
  <cp:version/>
  <cp:contentType/>
  <cp:contentStatus/>
</cp:coreProperties>
</file>