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1352" windowHeight="9156" activeTab="0"/>
  </bookViews>
  <sheets>
    <sheet name="октябрь" sheetId="1" r:id="rId1"/>
  </sheets>
  <definedNames/>
  <calcPr fullCalcOnLoad="1"/>
</workbook>
</file>

<file path=xl/sharedStrings.xml><?xml version="1.0" encoding="utf-8"?>
<sst xmlns="http://schemas.openxmlformats.org/spreadsheetml/2006/main" count="71" uniqueCount="64">
  <si>
    <t>Александровка 1</t>
  </si>
  <si>
    <t>Александровка 5</t>
  </si>
  <si>
    <t>Александровка 7</t>
  </si>
  <si>
    <t>Баскакова 7</t>
  </si>
  <si>
    <t>Баскакова 9</t>
  </si>
  <si>
    <t>Баскакова 11</t>
  </si>
  <si>
    <t>Васильковского 1</t>
  </si>
  <si>
    <t>Васильковского 1-офис</t>
  </si>
  <si>
    <t>Ленина 32</t>
  </si>
  <si>
    <t>Ленина 38</t>
  </si>
  <si>
    <t>Учебная 5</t>
  </si>
  <si>
    <t>Учебная 11</t>
  </si>
  <si>
    <t>Учебная 13</t>
  </si>
  <si>
    <t>Учебная 15</t>
  </si>
  <si>
    <t>Учебная 15-а</t>
  </si>
  <si>
    <t>Учебная 17</t>
  </si>
  <si>
    <t>Учебная 21</t>
  </si>
  <si>
    <t>Учебная 7</t>
  </si>
  <si>
    <t>Александровка 2</t>
  </si>
  <si>
    <t>ср. мес
 t</t>
  </si>
  <si>
    <t xml:space="preserve">итого 
м3
</t>
  </si>
  <si>
    <t xml:space="preserve">цена
</t>
  </si>
  <si>
    <t xml:space="preserve">Адрес
</t>
  </si>
  <si>
    <t xml:space="preserve">(тепло)
ст-ть 
1 м2
</t>
  </si>
  <si>
    <t>Хильченко И.И.</t>
  </si>
  <si>
    <t>Утверждаю:</t>
  </si>
  <si>
    <t xml:space="preserve">пло-
щадь
(м2)
</t>
  </si>
  <si>
    <t xml:space="preserve">сумма горячей
воды
</t>
  </si>
  <si>
    <t xml:space="preserve">цена
1 м3
горяч.воды.
</t>
  </si>
  <si>
    <t xml:space="preserve">ГВС
 м3
</t>
  </si>
  <si>
    <t xml:space="preserve">ХВС
м3 
</t>
  </si>
  <si>
    <t xml:space="preserve">м3*t=
Гкал
</t>
  </si>
  <si>
    <t>ГВС + ХВС
м3</t>
  </si>
  <si>
    <r>
      <t>Гкал</t>
    </r>
    <r>
      <rPr>
        <sz val="9"/>
        <rFont val="Arial Cyr"/>
        <family val="0"/>
      </rPr>
      <t xml:space="preserve"> хол.
воды (из м3)
</t>
    </r>
  </si>
  <si>
    <r>
      <t xml:space="preserve">итого
</t>
    </r>
    <r>
      <rPr>
        <u val="single"/>
        <sz val="9"/>
        <rFont val="Arial Cyr"/>
        <family val="0"/>
      </rPr>
      <t>Гкал</t>
    </r>
    <r>
      <rPr>
        <sz val="9"/>
        <rFont val="Arial Cyr"/>
        <family val="0"/>
      </rPr>
      <t xml:space="preserve">
по акту гор.
воды
</t>
    </r>
  </si>
  <si>
    <t xml:space="preserve">Расчет  Гкал и  стоимости  1 м3 горячей воды  по ИПУ за </t>
  </si>
  <si>
    <r>
      <t>Гкал</t>
    </r>
    <r>
      <rPr>
        <sz val="9"/>
        <rFont val="Arial Cyr"/>
        <family val="0"/>
      </rPr>
      <t xml:space="preserve"> горяч.
воды (из м3)
</t>
    </r>
    <r>
      <rPr>
        <sz val="6"/>
        <rFont val="Arial Cyr"/>
        <family val="0"/>
      </rPr>
      <t>(подпиток)</t>
    </r>
    <r>
      <rPr>
        <sz val="9"/>
        <rFont val="Arial Cyr"/>
        <family val="0"/>
      </rPr>
      <t xml:space="preserve">
</t>
    </r>
  </si>
  <si>
    <r>
      <t xml:space="preserve">всего
</t>
    </r>
    <r>
      <rPr>
        <u val="single"/>
        <sz val="9"/>
        <rFont val="Arial Cyr"/>
        <family val="0"/>
      </rPr>
      <t>Гкал</t>
    </r>
    <r>
      <rPr>
        <sz val="9"/>
        <rFont val="Arial Cyr"/>
        <family val="0"/>
      </rPr>
      <t xml:space="preserve"> по
*акту;
*хол.;
*гор. воде</t>
    </r>
  </si>
  <si>
    <t xml:space="preserve">цена
1 м3
горячей воды.
</t>
  </si>
  <si>
    <t>октябрь</t>
  </si>
  <si>
    <t>КАРАЧАРОВО</t>
  </si>
  <si>
    <t xml:space="preserve">Тариф Гкал /пр.РЭК/
</t>
  </si>
  <si>
    <t xml:space="preserve">ГВС
тн
</t>
  </si>
  <si>
    <t xml:space="preserve">тн*t=
Гкал
</t>
  </si>
  <si>
    <t xml:space="preserve">ХВС
тн 
</t>
  </si>
  <si>
    <r>
      <t>Гкал</t>
    </r>
    <r>
      <rPr>
        <sz val="9"/>
        <rFont val="Arial Cyr"/>
        <family val="0"/>
      </rPr>
      <t xml:space="preserve"> горяч.
воды (из тн)
</t>
    </r>
    <r>
      <rPr>
        <sz val="6"/>
        <rFont val="Arial Cyr"/>
        <family val="0"/>
      </rPr>
      <t>(подпиток)</t>
    </r>
    <r>
      <rPr>
        <sz val="9"/>
        <rFont val="Arial Cyr"/>
        <family val="0"/>
      </rPr>
      <t xml:space="preserve">
</t>
    </r>
  </si>
  <si>
    <r>
      <t>Гкал</t>
    </r>
    <r>
      <rPr>
        <sz val="9"/>
        <rFont val="Arial Cyr"/>
        <family val="0"/>
      </rPr>
      <t xml:space="preserve"> хол.
воды (из тн)
</t>
    </r>
  </si>
  <si>
    <t>ГВС + ХВС
тн</t>
  </si>
  <si>
    <t>Баскакова 14 (3 п)</t>
  </si>
  <si>
    <t>Баскакова 14 (4-5 п)</t>
  </si>
  <si>
    <t>Баскакова 14 (1-2 п)</t>
  </si>
  <si>
    <t xml:space="preserve">Расчет  Гкал ОТОПЛЕНИЯ и  стоимости  1 м3 горячей воды  по ИПУ за </t>
  </si>
  <si>
    <t>(тепло) ст-ть 1м2</t>
  </si>
  <si>
    <t>Карачарово 1А-ГВС</t>
  </si>
  <si>
    <t>Карачарово 1А-отоп</t>
  </si>
  <si>
    <t>Карачарово 1Б-ГВС</t>
  </si>
  <si>
    <t>Карачарово 1Б-отоп</t>
  </si>
  <si>
    <t>Карачарово 3-ГВС</t>
  </si>
  <si>
    <t>Карачарово 3-отоп</t>
  </si>
  <si>
    <r>
      <t xml:space="preserve">Итого </t>
    </r>
    <r>
      <rPr>
        <b/>
        <u val="single"/>
        <sz val="9"/>
        <rFont val="Arial Cyr"/>
        <family val="0"/>
      </rPr>
      <t>Гкал</t>
    </r>
    <r>
      <rPr>
        <b/>
        <sz val="9"/>
        <rFont val="Arial Cyr"/>
        <family val="0"/>
      </rPr>
      <t xml:space="preserve"> 
гор.
воды
</t>
    </r>
  </si>
  <si>
    <r>
      <t xml:space="preserve">тепло 
</t>
    </r>
    <r>
      <rPr>
        <b/>
        <u val="single"/>
        <sz val="10"/>
        <rFont val="Arial Cyr"/>
        <family val="0"/>
      </rPr>
      <t>Гкал</t>
    </r>
    <r>
      <rPr>
        <b/>
        <sz val="10"/>
        <rFont val="Arial Cyr"/>
        <family val="0"/>
      </rPr>
      <t xml:space="preserve">
</t>
    </r>
  </si>
  <si>
    <r>
      <t xml:space="preserve">итого
</t>
    </r>
    <r>
      <rPr>
        <u val="single"/>
        <sz val="9"/>
        <rFont val="Arial Cyr"/>
        <family val="0"/>
      </rPr>
      <t>Гкал</t>
    </r>
    <r>
      <rPr>
        <sz val="9"/>
        <rFont val="Arial Cyr"/>
        <family val="0"/>
      </rPr>
      <t xml:space="preserve">
по ОДПУ
</t>
    </r>
  </si>
  <si>
    <r>
      <t xml:space="preserve">всего
</t>
    </r>
    <r>
      <rPr>
        <u val="single"/>
        <sz val="9"/>
        <rFont val="Arial Cyr"/>
        <family val="0"/>
      </rPr>
      <t>Гкал</t>
    </r>
    <r>
      <rPr>
        <sz val="9"/>
        <rFont val="Arial Cyr"/>
        <family val="0"/>
      </rPr>
      <t xml:space="preserve"> по
*ОДПУ</t>
    </r>
  </si>
  <si>
    <r>
      <t xml:space="preserve">Итого тепло 
</t>
    </r>
    <r>
      <rPr>
        <b/>
        <u val="single"/>
        <sz val="10"/>
        <rFont val="Arial Cyr"/>
        <family val="0"/>
      </rPr>
      <t>Гкал</t>
    </r>
    <r>
      <rPr>
        <b/>
        <sz val="10"/>
        <rFont val="Arial Cyr"/>
        <family val="0"/>
      </rPr>
      <t xml:space="preserve">
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</si>
</sst>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</numFmts>
  <fonts count="5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u val="single"/>
      <sz val="10"/>
      <name val="Arial Cyr"/>
      <family val="0"/>
    </font>
    <font>
      <i/>
      <sz val="8"/>
      <name val="Arial Cyr"/>
      <family val="0"/>
    </font>
    <font>
      <u val="single"/>
      <sz val="9"/>
      <name val="Arial Cyr"/>
      <family val="0"/>
    </font>
    <font>
      <sz val="6"/>
      <name val="Arial Cyr"/>
      <family val="0"/>
    </font>
    <font>
      <i/>
      <sz val="7"/>
      <name val="Arial Cyr"/>
      <family val="0"/>
    </font>
    <font>
      <b/>
      <i/>
      <sz val="8"/>
      <color indexed="10"/>
      <name val="Arial Cyr"/>
      <family val="0"/>
    </font>
    <font>
      <i/>
      <sz val="8"/>
      <color indexed="9"/>
      <name val="Arial Cyr"/>
      <family val="0"/>
    </font>
    <font>
      <b/>
      <u val="single"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7"/>
      <name val="Arial Cyr"/>
      <family val="0"/>
    </font>
    <font>
      <b/>
      <i/>
      <sz val="10"/>
      <name val="Arial Cyr"/>
      <family val="0"/>
    </font>
    <font>
      <i/>
      <sz val="7"/>
      <color indexed="5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7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17" fontId="2" fillId="0" borderId="0" xfId="0" applyNumberFormat="1" applyFont="1" applyAlignment="1">
      <alignment/>
    </xf>
    <xf numFmtId="2" fontId="3" fillId="0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174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73" fontId="6" fillId="0" borderId="0" xfId="0" applyNumberFormat="1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2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173" fontId="17" fillId="0" borderId="0" xfId="0" applyNumberFormat="1" applyFont="1" applyAlignment="1">
      <alignment/>
    </xf>
    <xf numFmtId="0" fontId="6" fillId="0" borderId="1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17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174" fontId="3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2" fontId="16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73" fontId="3" fillId="0" borderId="1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2" fontId="9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173" fontId="3" fillId="0" borderId="13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tabSelected="1" zoomScalePageLayoutView="0" workbookViewId="0" topLeftCell="A1">
      <selection activeCell="I47" sqref="I47"/>
    </sheetView>
  </sheetViews>
  <sheetFormatPr defaultColWidth="9.00390625" defaultRowHeight="12.75"/>
  <cols>
    <col min="1" max="1" width="16.50390625" style="0" customWidth="1"/>
    <col min="2" max="2" width="9.00390625" style="0" customWidth="1"/>
    <col min="3" max="3" width="7.00390625" style="0" customWidth="1"/>
    <col min="4" max="4" width="8.875" style="0" customWidth="1"/>
    <col min="5" max="5" width="7.50390625" style="0" customWidth="1"/>
    <col min="6" max="6" width="6.625" style="0" customWidth="1"/>
    <col min="7" max="7" width="7.125" style="0" customWidth="1"/>
    <col min="8" max="8" width="7.50390625" style="0" customWidth="1"/>
    <col min="9" max="9" width="6.875" style="0" customWidth="1"/>
    <col min="10" max="10" width="7.625" style="0" customWidth="1"/>
    <col min="11" max="11" width="7.875" style="0" customWidth="1"/>
    <col min="12" max="12" width="8.50390625" style="0" customWidth="1"/>
    <col min="13" max="13" width="8.375" style="0" customWidth="1"/>
    <col min="14" max="14" width="8.50390625" style="0" customWidth="1"/>
    <col min="15" max="15" width="7.375" style="0" customWidth="1"/>
    <col min="16" max="16" width="7.00390625" style="0" customWidth="1"/>
    <col min="17" max="17" width="8.50390625" style="0" customWidth="1"/>
    <col min="18" max="18" width="9.375" style="0" customWidth="1"/>
    <col min="19" max="19" width="7.375" style="1" customWidth="1"/>
    <col min="20" max="20" width="6.875" style="0" customWidth="1"/>
  </cols>
  <sheetData>
    <row r="1" spans="1:19" s="20" customFormat="1" ht="23.25" customHeight="1">
      <c r="A1" s="29" t="s">
        <v>35</v>
      </c>
      <c r="B1" s="29"/>
      <c r="C1" s="29"/>
      <c r="D1" s="29"/>
      <c r="E1" s="29"/>
      <c r="F1" s="30"/>
      <c r="G1" s="31"/>
      <c r="H1" s="75" t="s">
        <v>39</v>
      </c>
      <c r="I1" s="75"/>
      <c r="J1" s="32">
        <v>2015</v>
      </c>
      <c r="K1" s="31"/>
      <c r="L1" s="31" t="s">
        <v>25</v>
      </c>
      <c r="M1" s="31"/>
      <c r="N1" s="31"/>
      <c r="O1" s="31"/>
      <c r="P1" s="31"/>
      <c r="Q1" s="31" t="s">
        <v>24</v>
      </c>
      <c r="R1" s="31"/>
      <c r="S1" s="31"/>
    </row>
    <row r="2" spans="1:19" s="20" customFormat="1" ht="12.7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  <c r="N2" s="34"/>
      <c r="O2" s="35"/>
      <c r="S2" s="41"/>
    </row>
    <row r="3" spans="1:19" s="20" customFormat="1" ht="25.5" customHeight="1">
      <c r="A3" s="65" t="s">
        <v>22</v>
      </c>
      <c r="B3" s="62" t="s">
        <v>29</v>
      </c>
      <c r="C3" s="62" t="s">
        <v>30</v>
      </c>
      <c r="D3" s="62" t="s">
        <v>20</v>
      </c>
      <c r="E3" s="62" t="s">
        <v>19</v>
      </c>
      <c r="F3" s="62" t="s">
        <v>31</v>
      </c>
      <c r="G3" s="67" t="s">
        <v>36</v>
      </c>
      <c r="H3" s="67" t="s">
        <v>33</v>
      </c>
      <c r="I3" s="69" t="s">
        <v>59</v>
      </c>
      <c r="J3" s="62" t="s">
        <v>41</v>
      </c>
      <c r="K3" s="62" t="s">
        <v>27</v>
      </c>
      <c r="L3" s="62" t="s">
        <v>32</v>
      </c>
      <c r="M3" s="69" t="s">
        <v>28</v>
      </c>
      <c r="N3" s="62" t="s">
        <v>34</v>
      </c>
      <c r="O3" s="62" t="s">
        <v>37</v>
      </c>
      <c r="P3" s="58" t="s">
        <v>60</v>
      </c>
      <c r="Q3" s="62" t="s">
        <v>26</v>
      </c>
      <c r="R3" s="71" t="s">
        <v>23</v>
      </c>
      <c r="S3" s="73"/>
    </row>
    <row r="4" spans="1:19" s="20" customFormat="1" ht="70.5" customHeight="1">
      <c r="A4" s="66"/>
      <c r="B4" s="63"/>
      <c r="C4" s="63"/>
      <c r="D4" s="63"/>
      <c r="E4" s="63"/>
      <c r="F4" s="63"/>
      <c r="G4" s="63"/>
      <c r="H4" s="63"/>
      <c r="I4" s="70"/>
      <c r="J4" s="63"/>
      <c r="K4" s="63"/>
      <c r="L4" s="63"/>
      <c r="M4" s="70"/>
      <c r="N4" s="63"/>
      <c r="O4" s="63"/>
      <c r="P4" s="64"/>
      <c r="Q4" s="63"/>
      <c r="R4" s="72"/>
      <c r="S4" s="74"/>
    </row>
    <row r="5" spans="1:19" s="23" customFormat="1" ht="10.5" customHeight="1">
      <c r="A5" s="28"/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>
        <v>6</v>
      </c>
      <c r="H5" s="28">
        <v>7</v>
      </c>
      <c r="I5" s="28">
        <v>8</v>
      </c>
      <c r="J5" s="28">
        <v>9</v>
      </c>
      <c r="K5" s="28">
        <v>10</v>
      </c>
      <c r="L5" s="28">
        <v>11</v>
      </c>
      <c r="M5" s="28">
        <v>12</v>
      </c>
      <c r="N5" s="28">
        <v>13</v>
      </c>
      <c r="O5" s="28">
        <v>14</v>
      </c>
      <c r="P5" s="28">
        <v>15</v>
      </c>
      <c r="Q5" s="28">
        <v>16</v>
      </c>
      <c r="R5" s="38">
        <v>17</v>
      </c>
      <c r="S5" s="19"/>
    </row>
    <row r="6" spans="1:22" s="20" customFormat="1" ht="12.75">
      <c r="A6" s="3" t="s">
        <v>0</v>
      </c>
      <c r="B6" s="6">
        <v>830.804</v>
      </c>
      <c r="C6" s="3">
        <v>0</v>
      </c>
      <c r="D6" s="3">
        <f aca="true" t="shared" si="0" ref="D6:D27">B6+C6</f>
        <v>830.804</v>
      </c>
      <c r="E6" s="36">
        <v>0.0538</v>
      </c>
      <c r="F6" s="9">
        <f aca="true" t="shared" si="1" ref="F6:F27">D6*E6</f>
        <v>44.6972552</v>
      </c>
      <c r="G6" s="9">
        <f aca="true" t="shared" si="2" ref="G6:G27">B6*15.6/1280.5</f>
        <v>10.12147005076142</v>
      </c>
      <c r="H6" s="9">
        <f aca="true" t="shared" si="3" ref="H6:H27">C6*15.21/1280.5</f>
        <v>0</v>
      </c>
      <c r="I6" s="21">
        <f aca="true" t="shared" si="4" ref="I6:I27">F6+G6+H6</f>
        <v>54.81872525076142</v>
      </c>
      <c r="J6" s="3">
        <v>1280.5</v>
      </c>
      <c r="K6" s="3">
        <f aca="true" t="shared" si="5" ref="K6:K27">I6*J6</f>
        <v>70195.37768359999</v>
      </c>
      <c r="L6" s="6">
        <f aca="true" t="shared" si="6" ref="L6:L27">D6</f>
        <v>830.804</v>
      </c>
      <c r="M6" s="37">
        <f>K6/L6</f>
        <v>84.49089999999998</v>
      </c>
      <c r="N6" s="6">
        <v>141.264</v>
      </c>
      <c r="O6" s="9">
        <f aca="true" t="shared" si="7" ref="O6:O27">G6+H6+N6</f>
        <v>151.38547005076143</v>
      </c>
      <c r="P6" s="39">
        <f aca="true" t="shared" si="8" ref="P6:P27">O6-I6</f>
        <v>96.56674480000001</v>
      </c>
      <c r="Q6" s="45">
        <v>9292.2</v>
      </c>
      <c r="R6" s="26">
        <f>P6*J6/Q6</f>
        <v>13.307259498977638</v>
      </c>
      <c r="S6" s="46"/>
      <c r="U6" s="41"/>
      <c r="V6" s="41"/>
    </row>
    <row r="7" spans="1:22" s="20" customFormat="1" ht="12.75">
      <c r="A7" s="3" t="s">
        <v>18</v>
      </c>
      <c r="B7" s="6">
        <v>62.751</v>
      </c>
      <c r="C7" s="3">
        <v>96</v>
      </c>
      <c r="D7" s="3">
        <f t="shared" si="0"/>
        <v>158.751</v>
      </c>
      <c r="E7" s="36">
        <v>0.0611</v>
      </c>
      <c r="F7" s="9">
        <f t="shared" si="1"/>
        <v>9.699686100000001</v>
      </c>
      <c r="G7" s="9">
        <f t="shared" si="2"/>
        <v>0.7644791878172589</v>
      </c>
      <c r="H7" s="9">
        <f t="shared" si="3"/>
        <v>1.140304568527919</v>
      </c>
      <c r="I7" s="21">
        <f t="shared" si="4"/>
        <v>11.604469856345178</v>
      </c>
      <c r="J7" s="3">
        <v>1280.5</v>
      </c>
      <c r="K7" s="3">
        <f t="shared" si="5"/>
        <v>14859.52365105</v>
      </c>
      <c r="L7" s="6">
        <f t="shared" si="6"/>
        <v>158.751</v>
      </c>
      <c r="M7" s="37">
        <f aca="true" t="shared" si="9" ref="M7:M27">K7/L7</f>
        <v>93.60270896592777</v>
      </c>
      <c r="N7" s="6">
        <v>52.37</v>
      </c>
      <c r="O7" s="9">
        <f t="shared" si="7"/>
        <v>54.27478375634517</v>
      </c>
      <c r="P7" s="39">
        <f t="shared" si="8"/>
        <v>42.6703139</v>
      </c>
      <c r="Q7" s="45">
        <v>2954.1</v>
      </c>
      <c r="R7" s="26">
        <f aca="true" t="shared" si="10" ref="R7:R27">P7*J7/Q7</f>
        <v>18.496102687434412</v>
      </c>
      <c r="S7" s="46"/>
      <c r="U7" s="41"/>
      <c r="V7" s="41"/>
    </row>
    <row r="8" spans="1:22" s="20" customFormat="1" ht="12.75">
      <c r="A8" s="3" t="s">
        <v>1</v>
      </c>
      <c r="B8" s="6">
        <v>39.787</v>
      </c>
      <c r="C8" s="3">
        <v>757</v>
      </c>
      <c r="D8" s="3">
        <f t="shared" si="0"/>
        <v>796.787</v>
      </c>
      <c r="E8" s="36">
        <v>0.0577</v>
      </c>
      <c r="F8" s="9">
        <f t="shared" si="1"/>
        <v>45.974609900000004</v>
      </c>
      <c r="G8" s="9">
        <f t="shared" si="2"/>
        <v>0.4847147208121827</v>
      </c>
      <c r="H8" s="9">
        <f t="shared" si="3"/>
        <v>8.991776649746194</v>
      </c>
      <c r="I8" s="21">
        <f t="shared" si="4"/>
        <v>55.45110127055838</v>
      </c>
      <c r="J8" s="3">
        <v>1280.5</v>
      </c>
      <c r="K8" s="3">
        <f t="shared" si="5"/>
        <v>71005.13517695</v>
      </c>
      <c r="L8" s="6">
        <f t="shared" si="6"/>
        <v>796.787</v>
      </c>
      <c r="M8" s="37">
        <f t="shared" si="9"/>
        <v>89.11432437646448</v>
      </c>
      <c r="N8" s="6">
        <v>197.423</v>
      </c>
      <c r="O8" s="9">
        <f t="shared" si="7"/>
        <v>206.8994913705584</v>
      </c>
      <c r="P8" s="39">
        <f t="shared" si="8"/>
        <v>151.4483901</v>
      </c>
      <c r="Q8" s="45">
        <v>9719.9</v>
      </c>
      <c r="R8" s="26">
        <f t="shared" si="10"/>
        <v>19.951816739169132</v>
      </c>
      <c r="S8" s="46"/>
      <c r="U8" s="41"/>
      <c r="V8" s="41"/>
    </row>
    <row r="9" spans="1:22" s="20" customFormat="1" ht="12.75">
      <c r="A9" s="3" t="s">
        <v>2</v>
      </c>
      <c r="B9" s="6">
        <v>44.968</v>
      </c>
      <c r="C9" s="3">
        <v>621</v>
      </c>
      <c r="D9" s="3">
        <f t="shared" si="0"/>
        <v>665.968</v>
      </c>
      <c r="E9" s="36">
        <v>0.0453</v>
      </c>
      <c r="F9" s="9">
        <f t="shared" si="1"/>
        <v>30.168350399999998</v>
      </c>
      <c r="G9" s="9">
        <f t="shared" si="2"/>
        <v>0.5478335025380711</v>
      </c>
      <c r="H9" s="9">
        <f t="shared" si="3"/>
        <v>7.376345177664975</v>
      </c>
      <c r="I9" s="21">
        <f t="shared" si="4"/>
        <v>38.09252908020304</v>
      </c>
      <c r="J9" s="3">
        <v>1280.5</v>
      </c>
      <c r="K9" s="3">
        <f t="shared" si="5"/>
        <v>48777.4834872</v>
      </c>
      <c r="L9" s="6">
        <f t="shared" si="6"/>
        <v>665.968</v>
      </c>
      <c r="M9" s="37">
        <f t="shared" si="9"/>
        <v>73.24298387790405</v>
      </c>
      <c r="N9" s="6">
        <v>113.58</v>
      </c>
      <c r="O9" s="9">
        <f t="shared" si="7"/>
        <v>121.50417868020304</v>
      </c>
      <c r="P9" s="39">
        <f t="shared" si="8"/>
        <v>83.4116496</v>
      </c>
      <c r="Q9" s="45">
        <v>6610</v>
      </c>
      <c r="R9" s="26">
        <f t="shared" si="10"/>
        <v>16.158641045809382</v>
      </c>
      <c r="S9" s="46"/>
      <c r="U9" s="41"/>
      <c r="V9" s="41"/>
    </row>
    <row r="10" spans="1:22" s="20" customFormat="1" ht="12.75">
      <c r="A10" s="3" t="s">
        <v>3</v>
      </c>
      <c r="B10" s="6">
        <v>477.161</v>
      </c>
      <c r="C10" s="3">
        <v>0</v>
      </c>
      <c r="D10" s="3">
        <f t="shared" si="0"/>
        <v>477.161</v>
      </c>
      <c r="E10" s="36">
        <v>0.0609</v>
      </c>
      <c r="F10" s="9">
        <f t="shared" si="1"/>
        <v>29.0591049</v>
      </c>
      <c r="G10" s="9">
        <f t="shared" si="2"/>
        <v>5.813128934010152</v>
      </c>
      <c r="H10" s="9">
        <f t="shared" si="3"/>
        <v>0</v>
      </c>
      <c r="I10" s="21">
        <f t="shared" si="4"/>
        <v>34.87223383401015</v>
      </c>
      <c r="J10" s="3">
        <v>1280.5</v>
      </c>
      <c r="K10" s="3">
        <f t="shared" si="5"/>
        <v>44653.89542445</v>
      </c>
      <c r="L10" s="6">
        <f t="shared" si="6"/>
        <v>477.161</v>
      </c>
      <c r="M10" s="37">
        <f t="shared" si="9"/>
        <v>93.58245</v>
      </c>
      <c r="N10" s="6">
        <v>146.675</v>
      </c>
      <c r="O10" s="9">
        <f t="shared" si="7"/>
        <v>152.48812893401015</v>
      </c>
      <c r="P10" s="39">
        <f t="shared" si="8"/>
        <v>117.61589509999999</v>
      </c>
      <c r="Q10" s="45">
        <v>6341.3</v>
      </c>
      <c r="R10" s="26">
        <f t="shared" si="10"/>
        <v>23.75020164249444</v>
      </c>
      <c r="S10" s="46"/>
      <c r="U10" s="41"/>
      <c r="V10" s="41"/>
    </row>
    <row r="11" spans="1:22" s="20" customFormat="1" ht="12.75">
      <c r="A11" s="3" t="s">
        <v>4</v>
      </c>
      <c r="B11" s="6">
        <v>396.209</v>
      </c>
      <c r="C11" s="3">
        <v>0</v>
      </c>
      <c r="D11" s="3">
        <f t="shared" si="0"/>
        <v>396.209</v>
      </c>
      <c r="E11" s="36">
        <v>0.0562</v>
      </c>
      <c r="F11" s="9">
        <f t="shared" si="1"/>
        <v>22.2669458</v>
      </c>
      <c r="G11" s="9">
        <f t="shared" si="2"/>
        <v>4.826911675126903</v>
      </c>
      <c r="H11" s="9">
        <f t="shared" si="3"/>
        <v>0</v>
      </c>
      <c r="I11" s="21">
        <f t="shared" si="4"/>
        <v>27.093857475126903</v>
      </c>
      <c r="J11" s="3">
        <v>1280.5</v>
      </c>
      <c r="K11" s="3">
        <f t="shared" si="5"/>
        <v>34693.6844969</v>
      </c>
      <c r="L11" s="6">
        <f t="shared" si="6"/>
        <v>396.209</v>
      </c>
      <c r="M11" s="37">
        <f t="shared" si="9"/>
        <v>87.5641</v>
      </c>
      <c r="N11" s="6">
        <v>99.047</v>
      </c>
      <c r="O11" s="9">
        <f t="shared" si="7"/>
        <v>103.8739116751269</v>
      </c>
      <c r="P11" s="39">
        <f t="shared" si="8"/>
        <v>76.7800542</v>
      </c>
      <c r="Q11" s="45">
        <v>5985.2</v>
      </c>
      <c r="R11" s="26">
        <f t="shared" si="10"/>
        <v>16.426662334274543</v>
      </c>
      <c r="S11" s="46"/>
      <c r="U11" s="41"/>
      <c r="V11" s="41"/>
    </row>
    <row r="12" spans="1:22" s="20" customFormat="1" ht="11.25" customHeight="1">
      <c r="A12" s="3" t="s">
        <v>5</v>
      </c>
      <c r="B12" s="6">
        <v>442.567</v>
      </c>
      <c r="C12" s="3">
        <v>0</v>
      </c>
      <c r="D12" s="3">
        <f t="shared" si="0"/>
        <v>442.567</v>
      </c>
      <c r="E12" s="36">
        <v>0.0615</v>
      </c>
      <c r="F12" s="9">
        <f t="shared" si="1"/>
        <v>27.2178705</v>
      </c>
      <c r="G12" s="9">
        <f t="shared" si="2"/>
        <v>5.3916791878172585</v>
      </c>
      <c r="H12" s="9">
        <f t="shared" si="3"/>
        <v>0</v>
      </c>
      <c r="I12" s="21">
        <f t="shared" si="4"/>
        <v>32.60954968781726</v>
      </c>
      <c r="J12" s="3">
        <v>1280.5</v>
      </c>
      <c r="K12" s="3">
        <f t="shared" si="5"/>
        <v>41756.528375249996</v>
      </c>
      <c r="L12" s="6">
        <f t="shared" si="6"/>
        <v>442.567</v>
      </c>
      <c r="M12" s="37">
        <f t="shared" si="9"/>
        <v>94.35074999999999</v>
      </c>
      <c r="N12" s="6">
        <v>128.49</v>
      </c>
      <c r="O12" s="9">
        <f t="shared" si="7"/>
        <v>133.88167918781727</v>
      </c>
      <c r="P12" s="39">
        <f t="shared" si="8"/>
        <v>101.2721295</v>
      </c>
      <c r="Q12" s="45">
        <v>5512.8</v>
      </c>
      <c r="R12" s="26">
        <f t="shared" si="10"/>
        <v>23.523248045412494</v>
      </c>
      <c r="S12" s="46"/>
      <c r="U12" s="41"/>
      <c r="V12" s="41"/>
    </row>
    <row r="13" spans="1:22" s="35" customFormat="1" ht="12.75">
      <c r="A13" s="3" t="s">
        <v>50</v>
      </c>
      <c r="B13" s="6">
        <v>0</v>
      </c>
      <c r="C13" s="3">
        <v>286</v>
      </c>
      <c r="D13" s="3">
        <f t="shared" si="0"/>
        <v>286</v>
      </c>
      <c r="E13" s="36">
        <v>0.0599</v>
      </c>
      <c r="F13" s="9">
        <f t="shared" si="1"/>
        <v>17.1314</v>
      </c>
      <c r="G13" s="9">
        <f t="shared" si="2"/>
        <v>0</v>
      </c>
      <c r="H13" s="9">
        <f t="shared" si="3"/>
        <v>3.3971573604060916</v>
      </c>
      <c r="I13" s="40">
        <f t="shared" si="4"/>
        <v>20.52855736040609</v>
      </c>
      <c r="J13" s="3">
        <v>1280.5</v>
      </c>
      <c r="K13" s="3">
        <f t="shared" si="5"/>
        <v>26286.8177</v>
      </c>
      <c r="L13" s="6">
        <f t="shared" si="6"/>
        <v>286</v>
      </c>
      <c r="M13" s="37">
        <f t="shared" si="9"/>
        <v>91.91195</v>
      </c>
      <c r="N13" s="6">
        <v>147.32</v>
      </c>
      <c r="O13" s="9">
        <f t="shared" si="7"/>
        <v>150.71715736040608</v>
      </c>
      <c r="P13" s="39">
        <f>O13-I13</f>
        <v>130.18859999999998</v>
      </c>
      <c r="Q13" s="45">
        <v>6784.3</v>
      </c>
      <c r="R13" s="26">
        <f t="shared" si="10"/>
        <v>24.572395427678604</v>
      </c>
      <c r="S13" s="46"/>
      <c r="U13" s="41"/>
      <c r="V13" s="41"/>
    </row>
    <row r="14" spans="1:22" s="35" customFormat="1" ht="12.75">
      <c r="A14" s="3" t="s">
        <v>48</v>
      </c>
      <c r="B14" s="6">
        <v>142.978</v>
      </c>
      <c r="C14" s="3">
        <v>146</v>
      </c>
      <c r="D14" s="3">
        <f t="shared" si="0"/>
        <v>288.978</v>
      </c>
      <c r="E14" s="36">
        <v>0.0601</v>
      </c>
      <c r="F14" s="9">
        <f t="shared" si="1"/>
        <v>17.3675778</v>
      </c>
      <c r="G14" s="9">
        <f t="shared" si="2"/>
        <v>1.741863959390863</v>
      </c>
      <c r="H14" s="9">
        <f t="shared" si="3"/>
        <v>1.7342131979695434</v>
      </c>
      <c r="I14" s="40">
        <f t="shared" si="4"/>
        <v>20.843654957360407</v>
      </c>
      <c r="J14" s="3">
        <v>1280.5</v>
      </c>
      <c r="K14" s="3">
        <f t="shared" si="5"/>
        <v>26690.300172900003</v>
      </c>
      <c r="L14" s="6">
        <f t="shared" si="6"/>
        <v>288.978</v>
      </c>
      <c r="M14" s="37">
        <f t="shared" si="9"/>
        <v>92.36101077902124</v>
      </c>
      <c r="N14" s="42">
        <v>77.81</v>
      </c>
      <c r="O14" s="9">
        <f t="shared" si="7"/>
        <v>81.28607715736041</v>
      </c>
      <c r="P14" s="39">
        <f t="shared" si="8"/>
        <v>60.4424222</v>
      </c>
      <c r="Q14" s="45">
        <v>3008</v>
      </c>
      <c r="R14" s="26">
        <f t="shared" si="10"/>
        <v>25.73022660475399</v>
      </c>
      <c r="S14" s="46"/>
      <c r="U14" s="41"/>
      <c r="V14" s="41"/>
    </row>
    <row r="15" spans="1:22" s="35" customFormat="1" ht="12.75">
      <c r="A15" s="3" t="s">
        <v>49</v>
      </c>
      <c r="B15" s="6">
        <v>0</v>
      </c>
      <c r="C15" s="3">
        <v>269</v>
      </c>
      <c r="D15" s="3">
        <f t="shared" si="0"/>
        <v>269</v>
      </c>
      <c r="E15" s="36">
        <v>0.0605</v>
      </c>
      <c r="F15" s="9">
        <f t="shared" si="1"/>
        <v>16.2745</v>
      </c>
      <c r="G15" s="9">
        <f t="shared" si="2"/>
        <v>0</v>
      </c>
      <c r="H15" s="9">
        <f t="shared" si="3"/>
        <v>3.195228426395939</v>
      </c>
      <c r="I15" s="40">
        <f t="shared" si="4"/>
        <v>19.46972842639594</v>
      </c>
      <c r="J15" s="3">
        <v>1280.5</v>
      </c>
      <c r="K15" s="3">
        <f t="shared" si="5"/>
        <v>24930.98725</v>
      </c>
      <c r="L15" s="6">
        <f t="shared" si="6"/>
        <v>269</v>
      </c>
      <c r="M15" s="37">
        <f t="shared" si="9"/>
        <v>92.68024999999999</v>
      </c>
      <c r="N15" s="6">
        <v>132.76</v>
      </c>
      <c r="O15" s="9">
        <f t="shared" si="7"/>
        <v>135.95522842639593</v>
      </c>
      <c r="P15" s="39">
        <f t="shared" si="8"/>
        <v>116.4855</v>
      </c>
      <c r="Q15" s="45">
        <v>6934.3</v>
      </c>
      <c r="R15" s="26">
        <f t="shared" si="10"/>
        <v>21.510416732763222</v>
      </c>
      <c r="S15" s="46"/>
      <c r="U15" s="41"/>
      <c r="V15" s="41"/>
    </row>
    <row r="16" spans="1:22" s="20" customFormat="1" ht="12.75">
      <c r="A16" s="3" t="s">
        <v>6</v>
      </c>
      <c r="B16" s="6">
        <v>387.092</v>
      </c>
      <c r="C16" s="3">
        <v>0</v>
      </c>
      <c r="D16" s="3">
        <f t="shared" si="0"/>
        <v>387.092</v>
      </c>
      <c r="E16" s="36">
        <v>0.0588</v>
      </c>
      <c r="F16" s="9">
        <f t="shared" si="1"/>
        <v>22.761009599999998</v>
      </c>
      <c r="G16" s="9">
        <f t="shared" si="2"/>
        <v>4.715841624365482</v>
      </c>
      <c r="H16" s="9">
        <f t="shared" si="3"/>
        <v>0</v>
      </c>
      <c r="I16" s="21">
        <f t="shared" si="4"/>
        <v>27.47685122436548</v>
      </c>
      <c r="J16" s="3">
        <v>1280.5</v>
      </c>
      <c r="K16" s="3">
        <f t="shared" si="5"/>
        <v>35184.107992799996</v>
      </c>
      <c r="L16" s="6">
        <f t="shared" si="6"/>
        <v>387.092</v>
      </c>
      <c r="M16" s="37">
        <f t="shared" si="9"/>
        <v>90.8934</v>
      </c>
      <c r="N16" s="6">
        <v>128.196</v>
      </c>
      <c r="O16" s="9">
        <f t="shared" si="7"/>
        <v>132.91184162436548</v>
      </c>
      <c r="P16" s="39">
        <f t="shared" si="8"/>
        <v>105.4349904</v>
      </c>
      <c r="Q16" s="45">
        <v>7253</v>
      </c>
      <c r="R16" s="26">
        <f t="shared" si="10"/>
        <v>18.61429824999311</v>
      </c>
      <c r="S16" s="46"/>
      <c r="U16" s="41"/>
      <c r="V16" s="41"/>
    </row>
    <row r="17" spans="1:22" s="20" customFormat="1" ht="12.75">
      <c r="A17" s="3" t="s">
        <v>7</v>
      </c>
      <c r="B17" s="6">
        <v>1.293</v>
      </c>
      <c r="C17" s="3">
        <v>0</v>
      </c>
      <c r="D17" s="3">
        <f t="shared" si="0"/>
        <v>1.293</v>
      </c>
      <c r="E17" s="36">
        <v>0.044</v>
      </c>
      <c r="F17" s="9">
        <f t="shared" si="1"/>
        <v>0.05689199999999999</v>
      </c>
      <c r="G17" s="9">
        <f>B17*15.6/1590.78</f>
        <v>0.012679817448044356</v>
      </c>
      <c r="H17" s="9">
        <f t="shared" si="3"/>
        <v>0</v>
      </c>
      <c r="I17" s="9">
        <f t="shared" si="4"/>
        <v>0.06957181744804435</v>
      </c>
      <c r="J17" s="3">
        <v>1590.78</v>
      </c>
      <c r="K17" s="3">
        <f t="shared" si="5"/>
        <v>110.67345575999998</v>
      </c>
      <c r="L17" s="6">
        <f t="shared" si="6"/>
        <v>1.293</v>
      </c>
      <c r="M17" s="37"/>
      <c r="N17" s="6">
        <v>14.073</v>
      </c>
      <c r="O17" s="39">
        <f t="shared" si="7"/>
        <v>14.085679817448044</v>
      </c>
      <c r="P17" s="24">
        <f t="shared" si="8"/>
        <v>14.016108</v>
      </c>
      <c r="Q17" s="45">
        <v>778.3</v>
      </c>
      <c r="R17" s="26">
        <f t="shared" si="10"/>
        <v>28.647750590055246</v>
      </c>
      <c r="S17" s="46"/>
      <c r="U17" s="41"/>
      <c r="V17" s="41"/>
    </row>
    <row r="18" spans="1:22" s="20" customFormat="1" ht="12.75">
      <c r="A18" s="3" t="s">
        <v>8</v>
      </c>
      <c r="B18" s="6">
        <v>228.078</v>
      </c>
      <c r="C18" s="3">
        <v>0</v>
      </c>
      <c r="D18" s="3">
        <f t="shared" si="0"/>
        <v>228.078</v>
      </c>
      <c r="E18" s="36">
        <v>0.0586</v>
      </c>
      <c r="F18" s="9">
        <f t="shared" si="1"/>
        <v>13.3653708</v>
      </c>
      <c r="G18" s="9">
        <f t="shared" si="2"/>
        <v>2.778615228426396</v>
      </c>
      <c r="H18" s="9">
        <f t="shared" si="3"/>
        <v>0</v>
      </c>
      <c r="I18" s="21">
        <f t="shared" si="4"/>
        <v>16.143986028426397</v>
      </c>
      <c r="J18" s="3">
        <v>1280.5</v>
      </c>
      <c r="K18" s="3">
        <f t="shared" si="5"/>
        <v>20672.374109400003</v>
      </c>
      <c r="L18" s="6">
        <f t="shared" si="6"/>
        <v>228.078</v>
      </c>
      <c r="M18" s="37">
        <f t="shared" si="9"/>
        <v>90.63730000000001</v>
      </c>
      <c r="N18" s="6">
        <v>77.579</v>
      </c>
      <c r="O18" s="9">
        <f t="shared" si="7"/>
        <v>80.35761522842638</v>
      </c>
      <c r="P18" s="39">
        <f t="shared" si="8"/>
        <v>64.21362919999999</v>
      </c>
      <c r="Q18" s="45">
        <v>3718.8</v>
      </c>
      <c r="R18" s="26">
        <f t="shared" si="10"/>
        <v>22.110775570237703</v>
      </c>
      <c r="S18" s="46"/>
      <c r="U18" s="41"/>
      <c r="V18" s="41"/>
    </row>
    <row r="19" spans="1:22" s="20" customFormat="1" ht="12.75">
      <c r="A19" s="3" t="s">
        <v>9</v>
      </c>
      <c r="B19" s="6">
        <v>687.79</v>
      </c>
      <c r="C19" s="3">
        <v>0</v>
      </c>
      <c r="D19" s="3">
        <f t="shared" si="0"/>
        <v>687.79</v>
      </c>
      <c r="E19" s="36">
        <v>0.0588</v>
      </c>
      <c r="F19" s="9">
        <f t="shared" si="1"/>
        <v>40.442052</v>
      </c>
      <c r="G19" s="9">
        <f t="shared" si="2"/>
        <v>8.379167512690355</v>
      </c>
      <c r="H19" s="9">
        <f t="shared" si="3"/>
        <v>0</v>
      </c>
      <c r="I19" s="21">
        <f t="shared" si="4"/>
        <v>48.82121951269035</v>
      </c>
      <c r="J19" s="3">
        <v>1280.5</v>
      </c>
      <c r="K19" s="3">
        <f t="shared" si="5"/>
        <v>62515.57158599999</v>
      </c>
      <c r="L19" s="6">
        <f t="shared" si="6"/>
        <v>687.79</v>
      </c>
      <c r="M19" s="37">
        <f t="shared" si="9"/>
        <v>90.89339999999999</v>
      </c>
      <c r="N19" s="6">
        <v>204.271</v>
      </c>
      <c r="O19" s="9">
        <f t="shared" si="7"/>
        <v>212.65016751269033</v>
      </c>
      <c r="P19" s="39">
        <f t="shared" si="8"/>
        <v>163.82894799999997</v>
      </c>
      <c r="Q19" s="45">
        <v>9272.2</v>
      </c>
      <c r="R19" s="26">
        <f t="shared" si="10"/>
        <v>22.624939918681644</v>
      </c>
      <c r="S19" s="46"/>
      <c r="U19" s="41"/>
      <c r="V19" s="41"/>
    </row>
    <row r="20" spans="1:22" s="20" customFormat="1" ht="12.75">
      <c r="A20" s="3" t="s">
        <v>10</v>
      </c>
      <c r="B20" s="6">
        <v>392.499</v>
      </c>
      <c r="C20" s="3">
        <v>0</v>
      </c>
      <c r="D20" s="3">
        <f t="shared" si="0"/>
        <v>392.499</v>
      </c>
      <c r="E20" s="36">
        <v>0.06</v>
      </c>
      <c r="F20" s="9">
        <f t="shared" si="1"/>
        <v>23.54994</v>
      </c>
      <c r="G20" s="9">
        <f t="shared" si="2"/>
        <v>4.781713705583757</v>
      </c>
      <c r="H20" s="9">
        <f t="shared" si="3"/>
        <v>0</v>
      </c>
      <c r="I20" s="21">
        <f t="shared" si="4"/>
        <v>28.331653705583754</v>
      </c>
      <c r="J20" s="3">
        <v>1280.5</v>
      </c>
      <c r="K20" s="3">
        <f t="shared" si="5"/>
        <v>36278.68257</v>
      </c>
      <c r="L20" s="6">
        <f t="shared" si="6"/>
        <v>392.499</v>
      </c>
      <c r="M20" s="37">
        <f t="shared" si="9"/>
        <v>92.42999999999999</v>
      </c>
      <c r="N20" s="6">
        <v>114.926</v>
      </c>
      <c r="O20" s="9">
        <f t="shared" si="7"/>
        <v>119.70771370558376</v>
      </c>
      <c r="P20" s="39">
        <f t="shared" si="8"/>
        <v>91.37606</v>
      </c>
      <c r="Q20" s="45">
        <v>5967.4</v>
      </c>
      <c r="R20" s="26">
        <f t="shared" si="10"/>
        <v>19.607709359184906</v>
      </c>
      <c r="S20" s="46"/>
      <c r="U20" s="41"/>
      <c r="V20" s="41"/>
    </row>
    <row r="21" spans="1:22" s="20" customFormat="1" ht="12.75">
      <c r="A21" s="3" t="s">
        <v>17</v>
      </c>
      <c r="B21" s="6">
        <v>251.647</v>
      </c>
      <c r="C21" s="3">
        <v>0</v>
      </c>
      <c r="D21" s="3">
        <f t="shared" si="0"/>
        <v>251.647</v>
      </c>
      <c r="E21" s="36">
        <v>0.0612</v>
      </c>
      <c r="F21" s="9">
        <f t="shared" si="1"/>
        <v>15.400796399999999</v>
      </c>
      <c r="G21" s="9">
        <f>B21*15.6/1280.5</f>
        <v>3.0657502538071064</v>
      </c>
      <c r="H21" s="9">
        <f t="shared" si="3"/>
        <v>0</v>
      </c>
      <c r="I21" s="21">
        <v>15.4</v>
      </c>
      <c r="J21" s="3">
        <v>1280.5</v>
      </c>
      <c r="K21" s="3">
        <f t="shared" si="5"/>
        <v>19719.7</v>
      </c>
      <c r="L21" s="6">
        <f t="shared" si="6"/>
        <v>251.647</v>
      </c>
      <c r="M21" s="37">
        <f t="shared" si="9"/>
        <v>78.36254753682739</v>
      </c>
      <c r="N21" s="6">
        <v>17.625</v>
      </c>
      <c r="O21" s="9">
        <f t="shared" si="7"/>
        <v>20.690750253807106</v>
      </c>
      <c r="P21" s="39">
        <f t="shared" si="8"/>
        <v>5.290750253807106</v>
      </c>
      <c r="Q21" s="45">
        <v>665.1</v>
      </c>
      <c r="R21" s="26">
        <f t="shared" si="10"/>
        <v>10.186145993083745</v>
      </c>
      <c r="S21" s="46"/>
      <c r="U21" s="41"/>
      <c r="V21" s="41"/>
    </row>
    <row r="22" spans="1:22" s="20" customFormat="1" ht="12.75">
      <c r="A22" s="3" t="s">
        <v>11</v>
      </c>
      <c r="B22" s="6">
        <v>449.126</v>
      </c>
      <c r="C22" s="3">
        <v>0</v>
      </c>
      <c r="D22" s="3">
        <f t="shared" si="0"/>
        <v>449.126</v>
      </c>
      <c r="E22" s="36">
        <v>0.0609</v>
      </c>
      <c r="F22" s="9">
        <f t="shared" si="1"/>
        <v>27.3517734</v>
      </c>
      <c r="G22" s="9">
        <f t="shared" si="2"/>
        <v>5.47158578680203</v>
      </c>
      <c r="H22" s="9">
        <f t="shared" si="3"/>
        <v>0</v>
      </c>
      <c r="I22" s="21">
        <f t="shared" si="4"/>
        <v>32.82335918680203</v>
      </c>
      <c r="J22" s="3">
        <v>1280.5</v>
      </c>
      <c r="K22" s="3">
        <f t="shared" si="5"/>
        <v>42030.3114387</v>
      </c>
      <c r="L22" s="6">
        <f t="shared" si="6"/>
        <v>449.126</v>
      </c>
      <c r="M22" s="37">
        <f t="shared" si="9"/>
        <v>93.58245000000001</v>
      </c>
      <c r="N22" s="6">
        <v>89.488</v>
      </c>
      <c r="O22" s="9">
        <f t="shared" si="7"/>
        <v>94.95958578680202</v>
      </c>
      <c r="P22" s="39">
        <f t="shared" si="8"/>
        <v>62.13622659999999</v>
      </c>
      <c r="Q22" s="45">
        <v>3322.5</v>
      </c>
      <c r="R22" s="26">
        <f t="shared" si="10"/>
        <v>23.94746069565086</v>
      </c>
      <c r="S22" s="46"/>
      <c r="U22" s="41"/>
      <c r="V22" s="41"/>
    </row>
    <row r="23" spans="1:22" s="20" customFormat="1" ht="12.75">
      <c r="A23" s="3" t="s">
        <v>12</v>
      </c>
      <c r="B23" s="6">
        <v>544.562</v>
      </c>
      <c r="C23" s="3">
        <v>0</v>
      </c>
      <c r="D23" s="3">
        <f t="shared" si="0"/>
        <v>544.562</v>
      </c>
      <c r="E23" s="36">
        <v>0.0604</v>
      </c>
      <c r="F23" s="9">
        <f t="shared" si="1"/>
        <v>32.891544800000005</v>
      </c>
      <c r="G23" s="9">
        <f t="shared" si="2"/>
        <v>6.634257868020304</v>
      </c>
      <c r="H23" s="9">
        <f t="shared" si="3"/>
        <v>0</v>
      </c>
      <c r="I23" s="21">
        <f t="shared" si="4"/>
        <v>39.52580266802031</v>
      </c>
      <c r="J23" s="3">
        <v>1280.5</v>
      </c>
      <c r="K23" s="3">
        <f t="shared" si="5"/>
        <v>50612.79031640001</v>
      </c>
      <c r="L23" s="6">
        <f t="shared" si="6"/>
        <v>544.562</v>
      </c>
      <c r="M23" s="37">
        <f t="shared" si="9"/>
        <v>92.94220000000001</v>
      </c>
      <c r="N23" s="6">
        <v>147.743</v>
      </c>
      <c r="O23" s="9">
        <f t="shared" si="7"/>
        <v>154.3772578680203</v>
      </c>
      <c r="P23" s="39">
        <f t="shared" si="8"/>
        <v>114.8514552</v>
      </c>
      <c r="Q23" s="45">
        <v>6348.6</v>
      </c>
      <c r="R23" s="26">
        <f t="shared" si="10"/>
        <v>23.165310207541822</v>
      </c>
      <c r="S23" s="46"/>
      <c r="U23" s="41"/>
      <c r="V23" s="41"/>
    </row>
    <row r="24" spans="1:22" s="43" customFormat="1" ht="12.75">
      <c r="A24" s="3" t="s">
        <v>13</v>
      </c>
      <c r="B24" s="6">
        <v>771.967</v>
      </c>
      <c r="C24" s="3">
        <v>0</v>
      </c>
      <c r="D24" s="3">
        <f t="shared" si="0"/>
        <v>771.967</v>
      </c>
      <c r="E24" s="36">
        <v>0.0526</v>
      </c>
      <c r="F24" s="9">
        <f t="shared" si="1"/>
        <v>40.6054642</v>
      </c>
      <c r="G24" s="9">
        <f t="shared" si="2"/>
        <v>9.404674111675126</v>
      </c>
      <c r="H24" s="9">
        <f t="shared" si="3"/>
        <v>0</v>
      </c>
      <c r="I24" s="21">
        <f t="shared" si="4"/>
        <v>50.01013831167513</v>
      </c>
      <c r="J24" s="3">
        <v>1280.5</v>
      </c>
      <c r="K24" s="3">
        <f t="shared" si="5"/>
        <v>64037.982108100005</v>
      </c>
      <c r="L24" s="6">
        <f t="shared" si="6"/>
        <v>771.967</v>
      </c>
      <c r="M24" s="37">
        <f t="shared" si="9"/>
        <v>82.9543</v>
      </c>
      <c r="N24" s="6">
        <v>107.461</v>
      </c>
      <c r="O24" s="9">
        <f t="shared" si="7"/>
        <v>116.86567411167512</v>
      </c>
      <c r="P24" s="39">
        <f t="shared" si="8"/>
        <v>66.85553579999998</v>
      </c>
      <c r="Q24" s="45">
        <v>4181.3</v>
      </c>
      <c r="R24" s="26">
        <f t="shared" si="10"/>
        <v>20.47413808908712</v>
      </c>
      <c r="S24" s="46"/>
      <c r="T24" s="20"/>
      <c r="U24" s="41"/>
      <c r="V24" s="41"/>
    </row>
    <row r="25" spans="1:22" s="20" customFormat="1" ht="12.75">
      <c r="A25" s="3" t="s">
        <v>14</v>
      </c>
      <c r="B25" s="6">
        <v>305.547</v>
      </c>
      <c r="C25" s="3">
        <v>0</v>
      </c>
      <c r="D25" s="3">
        <f t="shared" si="0"/>
        <v>305.547</v>
      </c>
      <c r="E25" s="36">
        <v>0.0622</v>
      </c>
      <c r="F25" s="9">
        <f t="shared" si="1"/>
        <v>19.005023400000002</v>
      </c>
      <c r="G25" s="9">
        <f t="shared" si="2"/>
        <v>3.7224</v>
      </c>
      <c r="H25" s="9">
        <f t="shared" si="3"/>
        <v>0</v>
      </c>
      <c r="I25" s="21">
        <f t="shared" si="4"/>
        <v>22.727423400000003</v>
      </c>
      <c r="J25" s="3">
        <v>1280.5</v>
      </c>
      <c r="K25" s="3">
        <f t="shared" si="5"/>
        <v>29102.465663700004</v>
      </c>
      <c r="L25" s="6">
        <f t="shared" si="6"/>
        <v>305.547</v>
      </c>
      <c r="M25" s="37">
        <f t="shared" si="9"/>
        <v>95.2471</v>
      </c>
      <c r="N25" s="6">
        <v>78.584</v>
      </c>
      <c r="O25" s="9">
        <f t="shared" si="7"/>
        <v>82.3064</v>
      </c>
      <c r="P25" s="39">
        <f t="shared" si="8"/>
        <v>59.57897659999999</v>
      </c>
      <c r="Q25" s="45">
        <v>3911.5</v>
      </c>
      <c r="R25" s="26">
        <f t="shared" si="10"/>
        <v>19.50425144734756</v>
      </c>
      <c r="S25" s="46"/>
      <c r="U25" s="41"/>
      <c r="V25" s="41"/>
    </row>
    <row r="26" spans="1:22" s="20" customFormat="1" ht="12.75">
      <c r="A26" s="3" t="s">
        <v>15</v>
      </c>
      <c r="B26" s="6">
        <v>403.69</v>
      </c>
      <c r="C26" s="3">
        <v>0</v>
      </c>
      <c r="D26" s="3">
        <f t="shared" si="0"/>
        <v>403.69</v>
      </c>
      <c r="E26" s="36">
        <v>0.0612</v>
      </c>
      <c r="F26" s="9">
        <f t="shared" si="1"/>
        <v>24.705828</v>
      </c>
      <c r="G26" s="9">
        <f t="shared" si="2"/>
        <v>4.918050761421319</v>
      </c>
      <c r="H26" s="9">
        <f t="shared" si="3"/>
        <v>0</v>
      </c>
      <c r="I26" s="21">
        <f t="shared" si="4"/>
        <v>29.62387876142132</v>
      </c>
      <c r="J26" s="3">
        <v>1280.5</v>
      </c>
      <c r="K26" s="3">
        <f t="shared" si="5"/>
        <v>37933.376754</v>
      </c>
      <c r="L26" s="6">
        <f t="shared" si="6"/>
        <v>403.69</v>
      </c>
      <c r="M26" s="37">
        <f t="shared" si="9"/>
        <v>93.9666</v>
      </c>
      <c r="N26" s="6">
        <v>143.483</v>
      </c>
      <c r="O26" s="9">
        <f t="shared" si="7"/>
        <v>148.40105076142132</v>
      </c>
      <c r="P26" s="39">
        <f>O26-I26</f>
        <v>118.777172</v>
      </c>
      <c r="Q26" s="45">
        <v>5485.5</v>
      </c>
      <c r="R26" s="26">
        <f t="shared" si="10"/>
        <v>27.726582580621635</v>
      </c>
      <c r="S26" s="46"/>
      <c r="U26" s="41"/>
      <c r="V26" s="41"/>
    </row>
    <row r="27" spans="1:22" s="20" customFormat="1" ht="12.75">
      <c r="A27" s="3" t="s">
        <v>16</v>
      </c>
      <c r="B27" s="6">
        <v>426.194</v>
      </c>
      <c r="C27" s="3">
        <v>0</v>
      </c>
      <c r="D27" s="3">
        <f t="shared" si="0"/>
        <v>426.194</v>
      </c>
      <c r="E27" s="36">
        <v>0.0586</v>
      </c>
      <c r="F27" s="9">
        <f t="shared" si="1"/>
        <v>24.9749684</v>
      </c>
      <c r="G27" s="9">
        <f t="shared" si="2"/>
        <v>5.19221116751269</v>
      </c>
      <c r="H27" s="9">
        <f t="shared" si="3"/>
        <v>0</v>
      </c>
      <c r="I27" s="21">
        <f t="shared" si="4"/>
        <v>30.16717956751269</v>
      </c>
      <c r="J27" s="3">
        <v>1280.5</v>
      </c>
      <c r="K27" s="3">
        <f t="shared" si="5"/>
        <v>38629.0734362</v>
      </c>
      <c r="L27" s="6">
        <f t="shared" si="6"/>
        <v>426.194</v>
      </c>
      <c r="M27" s="37">
        <f t="shared" si="9"/>
        <v>90.6373</v>
      </c>
      <c r="N27" s="6">
        <v>107.631</v>
      </c>
      <c r="O27" s="9">
        <f t="shared" si="7"/>
        <v>112.8232111675127</v>
      </c>
      <c r="P27" s="39">
        <f t="shared" si="8"/>
        <v>82.6560316</v>
      </c>
      <c r="Q27" s="45">
        <v>4671</v>
      </c>
      <c r="R27" s="26">
        <f t="shared" si="10"/>
        <v>22.659183999957182</v>
      </c>
      <c r="S27" s="46"/>
      <c r="U27" s="41"/>
      <c r="V27" s="41"/>
    </row>
    <row r="28" spans="1:19" s="4" customFormat="1" ht="9.75">
      <c r="A28" s="10"/>
      <c r="C28" s="5"/>
      <c r="D28" s="5"/>
      <c r="E28" s="12"/>
      <c r="F28" s="13"/>
      <c r="G28" s="13"/>
      <c r="H28" s="13"/>
      <c r="I28" s="14"/>
      <c r="J28" s="15"/>
      <c r="K28" s="10"/>
      <c r="L28" s="16"/>
      <c r="M28" s="17"/>
      <c r="N28" s="5"/>
      <c r="O28" s="5"/>
      <c r="P28" s="5"/>
      <c r="Q28" s="18"/>
      <c r="R28" s="10"/>
      <c r="S28" s="13"/>
    </row>
    <row r="29" spans="1:19" s="4" customFormat="1" ht="22.5" customHeight="1">
      <c r="A29" s="76" t="s">
        <v>40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</row>
    <row r="30" spans="1:19" ht="20.25" customHeight="1">
      <c r="A30" s="7" t="s">
        <v>51</v>
      </c>
      <c r="B30" s="7"/>
      <c r="C30" s="7"/>
      <c r="D30" s="7"/>
      <c r="E30" s="7"/>
      <c r="F30" s="8"/>
      <c r="G30" s="2"/>
      <c r="J30" s="68" t="s">
        <v>39</v>
      </c>
      <c r="K30" s="68"/>
      <c r="L30" s="11">
        <v>2015</v>
      </c>
      <c r="S30" s="2"/>
    </row>
    <row r="31" ht="12.75">
      <c r="B31" s="27" t="e">
        <f>#REF!+#REF!+#REF!</f>
        <v>#REF!</v>
      </c>
    </row>
    <row r="32" spans="1:22" s="43" customFormat="1" ht="25.5" customHeight="1">
      <c r="A32" s="65" t="s">
        <v>22</v>
      </c>
      <c r="B32" s="62" t="s">
        <v>42</v>
      </c>
      <c r="C32" s="62" t="s">
        <v>44</v>
      </c>
      <c r="D32" s="62" t="s">
        <v>20</v>
      </c>
      <c r="E32" s="62" t="s">
        <v>19</v>
      </c>
      <c r="F32" s="62" t="s">
        <v>43</v>
      </c>
      <c r="G32" s="67" t="s">
        <v>45</v>
      </c>
      <c r="H32" s="67" t="s">
        <v>46</v>
      </c>
      <c r="I32" s="69" t="s">
        <v>59</v>
      </c>
      <c r="J32" s="62" t="s">
        <v>21</v>
      </c>
      <c r="K32" s="62" t="s">
        <v>27</v>
      </c>
      <c r="L32" s="62" t="s">
        <v>47</v>
      </c>
      <c r="M32" s="62" t="s">
        <v>61</v>
      </c>
      <c r="N32" s="62" t="s">
        <v>62</v>
      </c>
      <c r="O32" s="58" t="s">
        <v>63</v>
      </c>
      <c r="P32" s="62" t="s">
        <v>26</v>
      </c>
      <c r="Q32" s="58" t="s">
        <v>38</v>
      </c>
      <c r="R32" s="60" t="s">
        <v>52</v>
      </c>
      <c r="S32" s="61"/>
      <c r="T32" s="55"/>
      <c r="U32" s="55"/>
      <c r="V32" s="47"/>
    </row>
    <row r="33" spans="1:22" s="43" customFormat="1" ht="70.5" customHeight="1">
      <c r="A33" s="66"/>
      <c r="B33" s="63"/>
      <c r="C33" s="63"/>
      <c r="D33" s="63"/>
      <c r="E33" s="63"/>
      <c r="F33" s="63"/>
      <c r="G33" s="63"/>
      <c r="H33" s="63"/>
      <c r="I33" s="70"/>
      <c r="J33" s="63"/>
      <c r="K33" s="63"/>
      <c r="L33" s="63"/>
      <c r="M33" s="63"/>
      <c r="N33" s="63"/>
      <c r="O33" s="64"/>
      <c r="P33" s="63"/>
      <c r="Q33" s="59"/>
      <c r="R33" s="60"/>
      <c r="S33" s="61"/>
      <c r="T33" s="55"/>
      <c r="U33" s="55"/>
      <c r="V33" s="47"/>
    </row>
    <row r="34" spans="1:22" s="23" customFormat="1" ht="10.5" customHeight="1">
      <c r="A34" s="28"/>
      <c r="B34" s="28">
        <v>1</v>
      </c>
      <c r="C34" s="28">
        <v>2</v>
      </c>
      <c r="D34" s="28">
        <v>3</v>
      </c>
      <c r="E34" s="28">
        <v>4</v>
      </c>
      <c r="F34" s="28">
        <v>5</v>
      </c>
      <c r="G34" s="28">
        <v>6</v>
      </c>
      <c r="H34" s="28">
        <v>7</v>
      </c>
      <c r="I34" s="28">
        <v>8</v>
      </c>
      <c r="J34" s="28">
        <v>9</v>
      </c>
      <c r="K34" s="28">
        <v>10</v>
      </c>
      <c r="L34" s="28">
        <v>11</v>
      </c>
      <c r="M34" s="28">
        <v>12</v>
      </c>
      <c r="N34" s="28">
        <v>13</v>
      </c>
      <c r="O34" s="28">
        <v>14</v>
      </c>
      <c r="P34" s="28">
        <v>15</v>
      </c>
      <c r="Q34" s="28">
        <v>16</v>
      </c>
      <c r="R34" s="38">
        <v>17</v>
      </c>
      <c r="S34" s="19"/>
      <c r="T34" s="19"/>
      <c r="U34" s="19"/>
      <c r="V34" s="10"/>
    </row>
    <row r="35" spans="1:22" s="43" customFormat="1" ht="12.75">
      <c r="A35" s="3" t="s">
        <v>53</v>
      </c>
      <c r="B35" s="6">
        <v>232.756</v>
      </c>
      <c r="C35" s="3">
        <v>0</v>
      </c>
      <c r="D35" s="3">
        <f>B35+C35</f>
        <v>232.756</v>
      </c>
      <c r="E35" s="36">
        <v>0.0566</v>
      </c>
      <c r="F35" s="9">
        <f>D35*E35</f>
        <v>13.173989599999999</v>
      </c>
      <c r="G35" s="9">
        <f aca="true" t="shared" si="11" ref="G35:G40">D35*14.95/1304.1</f>
        <v>2.668278659611993</v>
      </c>
      <c r="H35" s="9"/>
      <c r="I35" s="48">
        <f>F35+G35+H35</f>
        <v>15.842268259611991</v>
      </c>
      <c r="J35" s="3">
        <v>1304.1</v>
      </c>
      <c r="K35" s="3">
        <f>I35*J35</f>
        <v>20659.902037359996</v>
      </c>
      <c r="L35" s="6">
        <f>D35</f>
        <v>232.756</v>
      </c>
      <c r="M35" s="6">
        <f>F35</f>
        <v>13.173989599999999</v>
      </c>
      <c r="N35" s="9">
        <f>G35+M35</f>
        <v>15.842268259611991</v>
      </c>
      <c r="O35" s="26"/>
      <c r="P35" s="25"/>
      <c r="Q35" s="26">
        <f>N35*J35/D35</f>
        <v>88.76205999999998</v>
      </c>
      <c r="R35" s="49"/>
      <c r="S35" s="54"/>
      <c r="T35" s="50"/>
      <c r="U35" s="46"/>
      <c r="V35" s="47"/>
    </row>
    <row r="36" spans="1:22" s="43" customFormat="1" ht="12.75">
      <c r="A36" s="3" t="s">
        <v>54</v>
      </c>
      <c r="B36" s="56">
        <v>7.359</v>
      </c>
      <c r="C36" s="57"/>
      <c r="D36" s="6">
        <f>B36</f>
        <v>7.359</v>
      </c>
      <c r="E36" s="36"/>
      <c r="F36" s="9"/>
      <c r="G36" s="9">
        <f t="shared" si="11"/>
        <v>0.08436243386243386</v>
      </c>
      <c r="H36" s="9"/>
      <c r="I36" s="48"/>
      <c r="J36" s="3">
        <v>1304.1</v>
      </c>
      <c r="K36" s="3"/>
      <c r="L36" s="6"/>
      <c r="M36" s="6">
        <v>63.19</v>
      </c>
      <c r="N36" s="9"/>
      <c r="O36" s="22">
        <f>M36+G36</f>
        <v>63.27436243386243</v>
      </c>
      <c r="P36" s="25">
        <v>3497.8</v>
      </c>
      <c r="Q36" s="26"/>
      <c r="R36" s="49">
        <f>O36*J36/P36</f>
        <v>23.59085598090228</v>
      </c>
      <c r="S36" s="54"/>
      <c r="T36" s="47"/>
      <c r="U36" s="50"/>
      <c r="V36" s="47"/>
    </row>
    <row r="37" spans="1:22" s="43" customFormat="1" ht="12.75">
      <c r="A37" s="3" t="s">
        <v>55</v>
      </c>
      <c r="B37" s="6">
        <v>210.691</v>
      </c>
      <c r="C37" s="3">
        <v>0</v>
      </c>
      <c r="D37" s="3">
        <f>B37+C37</f>
        <v>210.691</v>
      </c>
      <c r="E37" s="36">
        <v>0.054</v>
      </c>
      <c r="F37" s="9">
        <f>D37*E37</f>
        <v>11.377314</v>
      </c>
      <c r="G37" s="9">
        <f t="shared" si="11"/>
        <v>2.4153289241622575</v>
      </c>
      <c r="H37" s="9"/>
      <c r="I37" s="48">
        <f>F37+G37+H37</f>
        <v>13.792642924162259</v>
      </c>
      <c r="J37" s="3">
        <v>1304.1</v>
      </c>
      <c r="K37" s="3">
        <f>I37*J37</f>
        <v>17986.9856374</v>
      </c>
      <c r="L37" s="6">
        <f>D37</f>
        <v>210.691</v>
      </c>
      <c r="M37" s="6">
        <v>11.377</v>
      </c>
      <c r="N37" s="9">
        <f>G37+M37</f>
        <v>13.792328924162259</v>
      </c>
      <c r="O37" s="26"/>
      <c r="P37" s="25"/>
      <c r="Q37" s="26">
        <f>N37*J37/D37</f>
        <v>85.36945645518793</v>
      </c>
      <c r="R37" s="49"/>
      <c r="S37" s="54"/>
      <c r="T37" s="50"/>
      <c r="U37" s="46"/>
      <c r="V37" s="47"/>
    </row>
    <row r="38" spans="1:22" s="43" customFormat="1" ht="12.75">
      <c r="A38" s="3" t="s">
        <v>56</v>
      </c>
      <c r="B38" s="56">
        <v>13.778</v>
      </c>
      <c r="C38" s="57"/>
      <c r="D38" s="6">
        <f>B38</f>
        <v>13.778</v>
      </c>
      <c r="E38" s="36"/>
      <c r="F38" s="9"/>
      <c r="G38" s="9">
        <f t="shared" si="11"/>
        <v>0.1579488536155203</v>
      </c>
      <c r="H38" s="9"/>
      <c r="I38" s="48"/>
      <c r="J38" s="3">
        <v>1304.1</v>
      </c>
      <c r="K38" s="3"/>
      <c r="L38" s="6"/>
      <c r="M38" s="6">
        <v>56.099</v>
      </c>
      <c r="N38" s="9"/>
      <c r="O38" s="22">
        <f>M38+G38</f>
        <v>56.25694885361552</v>
      </c>
      <c r="P38" s="25">
        <v>3501.4</v>
      </c>
      <c r="Q38" s="26"/>
      <c r="R38" s="49">
        <f>O38*J38/P38</f>
        <v>20.95295795967327</v>
      </c>
      <c r="S38" s="54"/>
      <c r="T38" s="51"/>
      <c r="U38" s="50"/>
      <c r="V38" s="47"/>
    </row>
    <row r="39" spans="1:22" s="43" customFormat="1" ht="12.75">
      <c r="A39" s="3" t="s">
        <v>57</v>
      </c>
      <c r="B39" s="6">
        <v>122</v>
      </c>
      <c r="C39" s="3">
        <v>0</v>
      </c>
      <c r="D39" s="3">
        <f>B39+C39</f>
        <v>122</v>
      </c>
      <c r="E39" s="36">
        <v>0.0547</v>
      </c>
      <c r="F39" s="9">
        <f>D39*E39</f>
        <v>6.6734</v>
      </c>
      <c r="G39" s="9">
        <f t="shared" si="11"/>
        <v>1.398589065255732</v>
      </c>
      <c r="H39" s="9"/>
      <c r="I39" s="48">
        <f>F39+G39+H39</f>
        <v>8.071989065255732</v>
      </c>
      <c r="J39" s="3">
        <v>1304.1</v>
      </c>
      <c r="K39" s="3">
        <f>I39*J39</f>
        <v>10526.680939999998</v>
      </c>
      <c r="L39" s="6">
        <f>D39</f>
        <v>122</v>
      </c>
      <c r="M39" s="6">
        <v>19.969</v>
      </c>
      <c r="N39" s="52">
        <f>G39+M39</f>
        <v>21.367589065255732</v>
      </c>
      <c r="O39" s="44"/>
      <c r="P39" s="25"/>
      <c r="Q39" s="26">
        <f>N39*J39/D39</f>
        <v>228.40551557377046</v>
      </c>
      <c r="R39" s="49"/>
      <c r="S39" s="54"/>
      <c r="T39" s="13"/>
      <c r="U39" s="10"/>
      <c r="V39" s="47"/>
    </row>
    <row r="40" spans="1:22" s="43" customFormat="1" ht="12.75">
      <c r="A40" s="3" t="s">
        <v>58</v>
      </c>
      <c r="B40" s="56">
        <v>11.76</v>
      </c>
      <c r="C40" s="57"/>
      <c r="D40" s="6">
        <f>B40</f>
        <v>11.76</v>
      </c>
      <c r="E40" s="36"/>
      <c r="F40" s="9"/>
      <c r="G40" s="9">
        <f t="shared" si="11"/>
        <v>0.1348148148148148</v>
      </c>
      <c r="H40" s="9"/>
      <c r="I40" s="48"/>
      <c r="J40" s="3">
        <v>1304.1</v>
      </c>
      <c r="K40" s="3"/>
      <c r="L40" s="6"/>
      <c r="M40" s="6">
        <v>24.633</v>
      </c>
      <c r="N40" s="52"/>
      <c r="O40" s="22">
        <f>M40+G40</f>
        <v>24.767814814814813</v>
      </c>
      <c r="P40" s="25">
        <v>1477.4</v>
      </c>
      <c r="Q40" s="25"/>
      <c r="R40" s="49">
        <f>O40*J40/P40</f>
        <v>21.862533707865165</v>
      </c>
      <c r="S40" s="54"/>
      <c r="T40" s="46"/>
      <c r="U40" s="53"/>
      <c r="V40" s="47"/>
    </row>
  </sheetData>
  <sheetProtection/>
  <mergeCells count="46">
    <mergeCell ref="H1:I1"/>
    <mergeCell ref="I3:I4"/>
    <mergeCell ref="J3:J4"/>
    <mergeCell ref="K3:K4"/>
    <mergeCell ref="A3:A4"/>
    <mergeCell ref="B3:B4"/>
    <mergeCell ref="C3:C4"/>
    <mergeCell ref="D3:D4"/>
    <mergeCell ref="S3:S4"/>
    <mergeCell ref="P3:P4"/>
    <mergeCell ref="Q3:Q4"/>
    <mergeCell ref="O3:O4"/>
    <mergeCell ref="M3:M4"/>
    <mergeCell ref="N3:N4"/>
    <mergeCell ref="L32:L33"/>
    <mergeCell ref="E3:E4"/>
    <mergeCell ref="F3:F4"/>
    <mergeCell ref="G3:G4"/>
    <mergeCell ref="R3:R4"/>
    <mergeCell ref="H3:H4"/>
    <mergeCell ref="L3:L4"/>
    <mergeCell ref="A29:S29"/>
    <mergeCell ref="B38:C38"/>
    <mergeCell ref="B36:C36"/>
    <mergeCell ref="E32:E33"/>
    <mergeCell ref="F32:F33"/>
    <mergeCell ref="H32:H33"/>
    <mergeCell ref="I32:I33"/>
    <mergeCell ref="A32:A33"/>
    <mergeCell ref="B32:B33"/>
    <mergeCell ref="C32:C33"/>
    <mergeCell ref="D32:D33"/>
    <mergeCell ref="G32:G33"/>
    <mergeCell ref="J30:K30"/>
    <mergeCell ref="J32:J33"/>
    <mergeCell ref="K32:K33"/>
    <mergeCell ref="U32:U33"/>
    <mergeCell ref="B40:C40"/>
    <mergeCell ref="Q32:Q33"/>
    <mergeCell ref="R32:R33"/>
    <mergeCell ref="S32:S33"/>
    <mergeCell ref="T32:T33"/>
    <mergeCell ref="M32:M33"/>
    <mergeCell ref="N32:N33"/>
    <mergeCell ref="O32:O33"/>
    <mergeCell ref="P32:P33"/>
  </mergeCells>
  <printOptions/>
  <pageMargins left="0" right="0" top="0" bottom="0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УК ЖКХ "Управдом"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Бухгалтер2</dc:creator>
  <cp:keywords/>
  <dc:description/>
  <cp:lastModifiedBy>user</cp:lastModifiedBy>
  <cp:lastPrinted>2015-11-18T12:08:06Z</cp:lastPrinted>
  <dcterms:created xsi:type="dcterms:W3CDTF">2010-11-15T10:27:40Z</dcterms:created>
  <dcterms:modified xsi:type="dcterms:W3CDTF">2015-11-19T05:16:15Z</dcterms:modified>
  <cp:category/>
  <cp:version/>
  <cp:contentType/>
  <cp:contentStatus/>
</cp:coreProperties>
</file>